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49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<sst xmlns="http://schemas.openxmlformats.org/spreadsheetml/2006/main" count="86" uniqueCount="60">
  <si>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Drehzahl [1/min]</t>
  </si>
  <si>
    <t>Leistung [KW]</t>
  </si>
  <si>
    <t>pi</t>
  </si>
  <si>
    <t>Übersetzungen</t>
  </si>
  <si>
    <t>1. Gang</t>
  </si>
  <si>
    <t>2. Gang</t>
  </si>
  <si>
    <t xml:space="preserve">3. Gang </t>
  </si>
  <si>
    <t>4. Gang</t>
  </si>
  <si>
    <t>5. Gang</t>
  </si>
  <si>
    <t>R Gang</t>
  </si>
  <si>
    <t>Hinterachsübersetzung</t>
  </si>
  <si>
    <t>Gesamtübersetzung</t>
  </si>
  <si>
    <t>Radumfang [m]</t>
  </si>
  <si>
    <t>3. Gang</t>
  </si>
  <si>
    <t>Geschwindigkeit [km/h]</t>
  </si>
  <si>
    <t>Referenzfläche [m²]</t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</si>
  <si>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-Wert</t>
    </r>
  </si>
  <si>
    <t>Geschw. [km/h]</t>
  </si>
  <si>
    <t>Geschw. [m/s]</t>
  </si>
  <si>
    <t>Radius [m]</t>
  </si>
  <si>
    <t>Wirkungsgrad Getriebe</t>
  </si>
  <si>
    <t>Wirkungsgrad Hinterachsgetriebe</t>
  </si>
  <si>
    <t>Rollwiderstand</t>
  </si>
  <si>
    <t>Kraft [N]</t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</si>
  <si>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(x) [N]</t>
    </r>
  </si>
  <si>
    <t>Rollwiderstandskraft [N]</t>
  </si>
  <si>
    <t>Beiwert</t>
  </si>
  <si>
    <t>Fahrzeuggewicht [kg]</t>
  </si>
  <si>
    <t>Luftwiderstand</t>
  </si>
  <si>
    <t>Antriebskraft an den Rädern (Wirkungsgrade berücksichtigt)</t>
  </si>
  <si>
    <t>für Autragung über der Geschwindigkeit</t>
  </si>
  <si>
    <t>1.Gang</t>
  </si>
  <si>
    <t>Geschw.</t>
  </si>
  <si>
    <t>Geschw</t>
  </si>
  <si>
    <t>Geschw [km/h]</t>
  </si>
  <si>
    <t xml:space="preserve">Geschw. </t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</si>
  <si>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(x)</t>
    </r>
    <r>
      <rPr>
        <sz val="10"/>
        <rFont val="Arial"/>
        <family val="0"/>
      </rPr>
      <t xml:space="preserve"> [N]</t>
    </r>
  </si>
  <si>
    <t>Luftdichte [kg/m^3]</t>
  </si>
  <si>
    <t>(94-99 möglich)</t>
  </si>
  <si>
    <t>(94-98 möglich)</t>
  </si>
  <si>
    <t>Steigungswiderstand</t>
  </si>
  <si>
    <t>Steigung [%]</t>
  </si>
  <si>
    <t>Winkel [°]</t>
  </si>
  <si>
    <t>Steigungswiderstandskraft [N]</t>
  </si>
  <si>
    <t>0,296 (bei BMW laut Prof?)</t>
  </si>
  <si>
    <t>Luftdruck [bar]</t>
  </si>
  <si>
    <t>Außentemp. [°C]</t>
  </si>
  <si>
    <t>theoretische Radien (Eindrückung unberücksichtigt)</t>
  </si>
  <si>
    <t>185/65 R15</t>
  </si>
  <si>
    <t>225/50 R16</t>
  </si>
  <si>
    <t>225/45 R17</t>
  </si>
  <si>
    <t>Hias</t>
  </si>
  <si>
    <t>195/50 R15</t>
  </si>
  <si>
    <t>195/45 R15</t>
  </si>
  <si>
    <t>Antriebsmoment an den Rädern (ohne Verluste)</t>
  </si>
  <si>
    <t>[Nm]</t>
  </si>
  <si>
    <t>[KW]</t>
  </si>
  <si>
    <t>[PS]</t>
  </si>
  <si>
    <t>Leistung</t>
  </si>
  <si>
    <t>Drehmoment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</si>
</sst>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0"/>
  </numFmts>
  <fonts count="1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9"/>
      <name val="Arial"/>
      <family val="0"/>
    </font>
    <font>
      <b/>
      <sz val="16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6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2"/>
      <name val="Arial"/>
      <family val="2"/>
    </font>
    <font>
      <sz val="10"/>
      <color indexed="15"/>
      <name val="Arial"/>
      <family val="2"/>
    </font>
    <font>
      <sz val="14.25"/>
      <name val="Arial"/>
      <family val="0"/>
    </font>
    <font>
      <b/>
      <sz val="14.25"/>
      <name val="Arial"/>
      <family val="0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Drehmomentkurve M52B28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Tabelle1!$A$12:$A$34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</c:numCache>
            </c:numRef>
          </c:xVal>
          <c:yVal>
            <c:numRef>
              <c:f>Tabelle1!$B$12:$B$34</c:f>
              <c:numCache>
                <c:ptCount val="23"/>
                <c:pt idx="0">
                  <c:v>212</c:v>
                </c:pt>
                <c:pt idx="1">
                  <c:v>219</c:v>
                </c:pt>
                <c:pt idx="2">
                  <c:v>229</c:v>
                </c:pt>
                <c:pt idx="3">
                  <c:v>236</c:v>
                </c:pt>
                <c:pt idx="4">
                  <c:v>246</c:v>
                </c:pt>
                <c:pt idx="5">
                  <c:v>251</c:v>
                </c:pt>
                <c:pt idx="6">
                  <c:v>254</c:v>
                </c:pt>
                <c:pt idx="7">
                  <c:v>256</c:v>
                </c:pt>
                <c:pt idx="8">
                  <c:v>259</c:v>
                </c:pt>
                <c:pt idx="9">
                  <c:v>263</c:v>
                </c:pt>
                <c:pt idx="10">
                  <c:v>270</c:v>
                </c:pt>
                <c:pt idx="11">
                  <c:v>276</c:v>
                </c:pt>
                <c:pt idx="12">
                  <c:v>280</c:v>
                </c:pt>
                <c:pt idx="13">
                  <c:v>278</c:v>
                </c:pt>
                <c:pt idx="14">
                  <c:v>276</c:v>
                </c:pt>
                <c:pt idx="15">
                  <c:v>270</c:v>
                </c:pt>
                <c:pt idx="16">
                  <c:v>263</c:v>
                </c:pt>
                <c:pt idx="17">
                  <c:v>256</c:v>
                </c:pt>
                <c:pt idx="18">
                  <c:v>244</c:v>
                </c:pt>
                <c:pt idx="19">
                  <c:v>229</c:v>
                </c:pt>
                <c:pt idx="20">
                  <c:v>210</c:v>
                </c:pt>
                <c:pt idx="21">
                  <c:v>195</c:v>
                </c:pt>
                <c:pt idx="22">
                  <c:v>176</c:v>
                </c:pt>
              </c:numCache>
            </c:numRef>
          </c:yVal>
          <c:smooth val="0"/>
        </c:ser>
        <c:axId val="50853974"/>
        <c:axId val="55032583"/>
      </c:scatterChart>
      <c:valAx>
        <c:axId val="50853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 val="autoZero"/>
        <c:crossBetween val="midCat"/>
        <c:dispUnits/>
      </c:valAx>
      <c:valAx>
        <c:axId val="5503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Leistungskurve M52B28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Tabelle1!$A$12:$A$34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Tabelle1!$C$12:$C$34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5531200"/>
        <c:axId val="28454209"/>
      </c:scatterChart>
      <c:valAx>
        <c:axId val="25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crossBetween val="midCat"/>
        <c:dispUnits/>
      </c:valAx>
      <c:valAx>
        <c:axId val="2845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Leistung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Geschwindigkeit v(Motordrehzahl,Gang)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Tabelle1!$B$76:$B$98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Tabelle1!$C$76:$C$98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Tabelle1!$D$76:$D$98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Tabelle1!$E$76:$E$98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Tabelle1!$F$76:$F$98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4761290"/>
        <c:axId val="23089563"/>
      </c:scatterChart>
      <c:val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crossBetween val="midCat"/>
        <c:dispUnits/>
      </c:valAx>
      <c:valAx>
        <c:axId val="2308956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Ausgangsmomentkurve [Nm] (ohne Verluste)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Tabelle1!$B$150:$B$172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Tabelle1!$C$150:$C$172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Tabelle1!$D$150:$D$172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Tabelle1!$E$150:$E$172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Tabelle1!$F$150:$F$172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Rückwärtsgang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Tabelle1!$G$150:$G$172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6479476"/>
        <c:axId val="58315285"/>
      </c:scatterChart>
      <c:valAx>
        <c:axId val="6479476"/>
        <c:scaling>
          <c:orientation val="minMax"/>
          <c:max val="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crossBetween val="midCat"/>
        <c:dispUnits/>
      </c:valAx>
      <c:valAx>
        <c:axId val="58315285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crossBetween val="midCat"/>
        <c:dispUnits/>
        <c:majorUnit val="4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v>Fahrwiderstand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200.12400000000002</c:v>
                </c:pt>
                <c:pt idx="1">
                  <c:v>202.83147685185187</c:v>
                </c:pt>
                <c:pt idx="2">
                  <c:v>210.95390740740743</c:v>
                </c:pt>
                <c:pt idx="3">
                  <c:v>224.49129166666668</c:v>
                </c:pt>
                <c:pt idx="4">
                  <c:v>243.44362962962964</c:v>
                </c:pt>
                <c:pt idx="5">
                  <c:v>267.8109212962963</c:v>
                </c:pt>
                <c:pt idx="6">
                  <c:v>297.59316666666666</c:v>
                </c:pt>
                <c:pt idx="7">
                  <c:v>332.79036574074075</c:v>
                </c:pt>
                <c:pt idx="8">
                  <c:v>373.4025185185185</c:v>
                </c:pt>
                <c:pt idx="9">
                  <c:v>419.429625</c:v>
                </c:pt>
                <c:pt idx="10">
                  <c:v>470.8716851851852</c:v>
                </c:pt>
                <c:pt idx="11">
                  <c:v>527.728699074074</c:v>
                </c:pt>
                <c:pt idx="12">
                  <c:v>590.0006666666667</c:v>
                </c:pt>
                <c:pt idx="13">
                  <c:v>657.6875879629629</c:v>
                </c:pt>
                <c:pt idx="14">
                  <c:v>730.7894629629628</c:v>
                </c:pt>
                <c:pt idx="15">
                  <c:v>809.3062916666665</c:v>
                </c:pt>
                <c:pt idx="16">
                  <c:v>893.238074074074</c:v>
                </c:pt>
                <c:pt idx="17">
                  <c:v>982.584810185185</c:v>
                </c:pt>
                <c:pt idx="18">
                  <c:v>1077.3464999999999</c:v>
                </c:pt>
                <c:pt idx="19">
                  <c:v>1177.5231435185183</c:v>
                </c:pt>
                <c:pt idx="20">
                  <c:v>1283.1147407407407</c:v>
                </c:pt>
                <c:pt idx="21">
                  <c:v>1394.1212916666664</c:v>
                </c:pt>
                <c:pt idx="22">
                  <c:v>1510.5427962962958</c:v>
                </c:pt>
                <c:pt idx="23">
                  <c:v>1632.3792546296293</c:v>
                </c:pt>
                <c:pt idx="24">
                  <c:v>1759.6306666666667</c:v>
                </c:pt>
                <c:pt idx="25">
                  <c:v>1892.2970324074072</c:v>
                </c:pt>
                <c:pt idx="26">
                  <c:v>2030.3783518518512</c:v>
                </c:pt>
              </c:numCache>
            </c:numRef>
          </c:yVal>
          <c:smooth val="0"/>
        </c:ser>
        <c:axId val="55075518"/>
        <c:axId val="25917615"/>
      </c:scatterChart>
      <c:val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crossBetween val="midCat"/>
        <c:dispUnits/>
      </c:val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Zugkraftdiagramm E36 328i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Tabelle1!$M$5:$M$26</c:f>
              <c:numCache>
                <c:ptCount val="22"/>
                <c:pt idx="0">
                  <c:v>9.359986348122868</c:v>
                </c:pt>
                <c:pt idx="1">
                  <c:v>11.699982935153583</c:v>
                </c:pt>
                <c:pt idx="2">
                  <c:v>14.0399795221843</c:v>
                </c:pt>
                <c:pt idx="3">
                  <c:v>16.37997610921502</c:v>
                </c:pt>
                <c:pt idx="4">
                  <c:v>18.719972696245737</c:v>
                </c:pt>
                <c:pt idx="5">
                  <c:v>21.059969283276455</c:v>
                </c:pt>
                <c:pt idx="6">
                  <c:v>23.399965870307167</c:v>
                </c:pt>
                <c:pt idx="7">
                  <c:v>25.739962457337885</c:v>
                </c:pt>
                <c:pt idx="8">
                  <c:v>28.0799590443686</c:v>
                </c:pt>
                <c:pt idx="9">
                  <c:v>30.419955631399315</c:v>
                </c:pt>
                <c:pt idx="10">
                  <c:v>32.75995221843004</c:v>
                </c:pt>
                <c:pt idx="11">
                  <c:v>35.099948805460755</c:v>
                </c:pt>
                <c:pt idx="12">
                  <c:v>37.439945392491474</c:v>
                </c:pt>
                <c:pt idx="13">
                  <c:v>39.779941979522185</c:v>
                </c:pt>
                <c:pt idx="14">
                  <c:v>42.11993856655291</c:v>
                </c:pt>
                <c:pt idx="15">
                  <c:v>44.45993515358363</c:v>
                </c:pt>
                <c:pt idx="16">
                  <c:v>46.79993174061433</c:v>
                </c:pt>
                <c:pt idx="17">
                  <c:v>49.13992832764505</c:v>
                </c:pt>
                <c:pt idx="18">
                  <c:v>51.47992491467577</c:v>
                </c:pt>
                <c:pt idx="19">
                  <c:v>53.81992150170649</c:v>
                </c:pt>
                <c:pt idx="20">
                  <c:v>56.1599180887372</c:v>
                </c:pt>
                <c:pt idx="21">
                  <c:v>58.49991467576792</c:v>
                </c:pt>
              </c:numCache>
            </c:numRef>
          </c:xVal>
          <c:yVal>
            <c:numRef>
              <c:f>Tabelle1!$N$5:$N$26</c:f>
              <c:numCache>
                <c:ptCount val="22"/>
                <c:pt idx="0">
                  <c:v>7621.193679871766</c:v>
                </c:pt>
                <c:pt idx="1">
                  <c:v>7872.8368674147005</c:v>
                </c:pt>
                <c:pt idx="2">
                  <c:v>8232.32713533318</c:v>
                </c:pt>
                <c:pt idx="3">
                  <c:v>8483.970322876115</c:v>
                </c:pt>
                <c:pt idx="4">
                  <c:v>8843.460590794595</c:v>
                </c:pt>
                <c:pt idx="5">
                  <c:v>9023.205724753836</c:v>
                </c:pt>
                <c:pt idx="6">
                  <c:v>9131.05280512938</c:v>
                </c:pt>
                <c:pt idx="7">
                  <c:v>9202.950858713075</c:v>
                </c:pt>
                <c:pt idx="8">
                  <c:v>9310.797939088618</c:v>
                </c:pt>
                <c:pt idx="9">
                  <c:v>9454.59404625601</c:v>
                </c:pt>
                <c:pt idx="10">
                  <c:v>9706.237233798945</c:v>
                </c:pt>
                <c:pt idx="11">
                  <c:v>9921.931394550033</c:v>
                </c:pt>
                <c:pt idx="12">
                  <c:v>10065.727501717425</c:v>
                </c:pt>
                <c:pt idx="13">
                  <c:v>9993.82944813373</c:v>
                </c:pt>
                <c:pt idx="14">
                  <c:v>9921.931394550033</c:v>
                </c:pt>
                <c:pt idx="15">
                  <c:v>9706.237233798945</c:v>
                </c:pt>
                <c:pt idx="16">
                  <c:v>9454.59404625601</c:v>
                </c:pt>
                <c:pt idx="17">
                  <c:v>9202.950858713075</c:v>
                </c:pt>
                <c:pt idx="18">
                  <c:v>8771.562537210899</c:v>
                </c:pt>
                <c:pt idx="19">
                  <c:v>8232.32713533318</c:v>
                </c:pt>
                <c:pt idx="20">
                  <c:v>7549.295626288068</c:v>
                </c:pt>
                <c:pt idx="21">
                  <c:v>7010.060224410348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Tabelle1!$O$5:$O$26</c:f>
              <c:numCache>
                <c:ptCount val="22"/>
                <c:pt idx="0">
                  <c:v>15.787928779966283</c:v>
                </c:pt>
                <c:pt idx="1">
                  <c:v>19.73491097495785</c:v>
                </c:pt>
                <c:pt idx="2">
                  <c:v>23.681893169949426</c:v>
                </c:pt>
                <c:pt idx="3">
                  <c:v>27.628875364940992</c:v>
                </c:pt>
                <c:pt idx="4">
                  <c:v>31.575857559932565</c:v>
                </c:pt>
                <c:pt idx="5">
                  <c:v>35.522839754924135</c:v>
                </c:pt>
                <c:pt idx="6">
                  <c:v>39.4698219499157</c:v>
                </c:pt>
                <c:pt idx="7">
                  <c:v>43.41680414490728</c:v>
                </c:pt>
                <c:pt idx="8">
                  <c:v>47.36378633989885</c:v>
                </c:pt>
                <c:pt idx="9">
                  <c:v>51.310768534890414</c:v>
                </c:pt>
                <c:pt idx="10">
                  <c:v>55.257750729881984</c:v>
                </c:pt>
                <c:pt idx="11">
                  <c:v>59.204732924873554</c:v>
                </c:pt>
                <c:pt idx="12">
                  <c:v>63.15171511986513</c:v>
                </c:pt>
                <c:pt idx="13">
                  <c:v>67.09869731485668</c:v>
                </c:pt>
                <c:pt idx="14">
                  <c:v>71.04567950984827</c:v>
                </c:pt>
                <c:pt idx="15">
                  <c:v>74.99266170483985</c:v>
                </c:pt>
                <c:pt idx="16">
                  <c:v>78.9396438998314</c:v>
                </c:pt>
                <c:pt idx="17">
                  <c:v>82.88662609482299</c:v>
                </c:pt>
                <c:pt idx="18">
                  <c:v>86.83360828981456</c:v>
                </c:pt>
                <c:pt idx="19">
                  <c:v>90.78059048480611</c:v>
                </c:pt>
                <c:pt idx="20">
                  <c:v>94.7275726797977</c:v>
                </c:pt>
                <c:pt idx="21">
                  <c:v>98.67455487478927</c:v>
                </c:pt>
              </c:numCache>
            </c:numRef>
          </c:xVal>
          <c:yVal>
            <c:numRef>
              <c:f>Tabelle1!$P$5:$P$26</c:f>
              <c:numCache>
                <c:ptCount val="22"/>
                <c:pt idx="0">
                  <c:v>4518.279110209689</c:v>
                </c:pt>
                <c:pt idx="1">
                  <c:v>4667.467571395859</c:v>
                </c:pt>
                <c:pt idx="2">
                  <c:v>4880.593944518957</c:v>
                </c:pt>
                <c:pt idx="3">
                  <c:v>5029.782405705127</c:v>
                </c:pt>
                <c:pt idx="4">
                  <c:v>5242.908778828225</c:v>
                </c:pt>
                <c:pt idx="5">
                  <c:v>5349.471965389773</c:v>
                </c:pt>
                <c:pt idx="6">
                  <c:v>5413.409877326703</c:v>
                </c:pt>
                <c:pt idx="7">
                  <c:v>5456.035151951323</c:v>
                </c:pt>
                <c:pt idx="8">
                  <c:v>5519.973063888253</c:v>
                </c:pt>
                <c:pt idx="9">
                  <c:v>5605.223613137491</c:v>
                </c:pt>
                <c:pt idx="10">
                  <c:v>5754.412074323662</c:v>
                </c:pt>
                <c:pt idx="11">
                  <c:v>5882.287898197521</c:v>
                </c:pt>
                <c:pt idx="12">
                  <c:v>5967.53844744676</c:v>
                </c:pt>
                <c:pt idx="13">
                  <c:v>5924.91317282214</c:v>
                </c:pt>
                <c:pt idx="14">
                  <c:v>5882.287898197521</c:v>
                </c:pt>
                <c:pt idx="15">
                  <c:v>5754.412074323662</c:v>
                </c:pt>
                <c:pt idx="16">
                  <c:v>5605.223613137491</c:v>
                </c:pt>
                <c:pt idx="17">
                  <c:v>5456.035151951323</c:v>
                </c:pt>
                <c:pt idx="18">
                  <c:v>5200.283504203605</c:v>
                </c:pt>
                <c:pt idx="19">
                  <c:v>4880.593944518957</c:v>
                </c:pt>
                <c:pt idx="20">
                  <c:v>4475.65383558507</c:v>
                </c:pt>
                <c:pt idx="21">
                  <c:v>4155.964275900423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Tabelle1!$Q$5:$Q$26</c:f>
              <c:numCache>
                <c:ptCount val="22"/>
                <c:pt idx="0">
                  <c:v>23.68189316994943</c:v>
                </c:pt>
                <c:pt idx="1">
                  <c:v>29.602366462436777</c:v>
                </c:pt>
                <c:pt idx="2">
                  <c:v>35.522839754924135</c:v>
                </c:pt>
                <c:pt idx="3">
                  <c:v>41.44331304741149</c:v>
                </c:pt>
                <c:pt idx="4">
                  <c:v>47.36378633989886</c:v>
                </c:pt>
                <c:pt idx="5">
                  <c:v>53.2842596323862</c:v>
                </c:pt>
                <c:pt idx="6">
                  <c:v>59.204732924873554</c:v>
                </c:pt>
                <c:pt idx="7">
                  <c:v>65.12520621736091</c:v>
                </c:pt>
                <c:pt idx="8">
                  <c:v>71.04567950984827</c:v>
                </c:pt>
                <c:pt idx="9">
                  <c:v>76.96615280233563</c:v>
                </c:pt>
                <c:pt idx="10">
                  <c:v>82.88662609482299</c:v>
                </c:pt>
                <c:pt idx="11">
                  <c:v>88.80709938731034</c:v>
                </c:pt>
                <c:pt idx="12">
                  <c:v>94.72757267979772</c:v>
                </c:pt>
                <c:pt idx="13">
                  <c:v>100.64804597228506</c:v>
                </c:pt>
                <c:pt idx="14">
                  <c:v>106.5685192647724</c:v>
                </c:pt>
                <c:pt idx="15">
                  <c:v>112.48899255725976</c:v>
                </c:pt>
                <c:pt idx="16">
                  <c:v>118.40946584974711</c:v>
                </c:pt>
                <c:pt idx="17">
                  <c:v>124.32993914223448</c:v>
                </c:pt>
                <c:pt idx="18">
                  <c:v>130.25041243472182</c:v>
                </c:pt>
                <c:pt idx="19">
                  <c:v>136.1708857272092</c:v>
                </c:pt>
                <c:pt idx="20">
                  <c:v>142.09135901969654</c:v>
                </c:pt>
                <c:pt idx="21">
                  <c:v>148.0118323121839</c:v>
                </c:pt>
              </c:numCache>
            </c:numRef>
          </c:xVal>
          <c:yVal>
            <c:numRef>
              <c:f>Tabelle1!$R$5:$R$26</c:f>
              <c:numCache>
                <c:ptCount val="22"/>
                <c:pt idx="0">
                  <c:v>3012.186073473126</c:v>
                </c:pt>
                <c:pt idx="1">
                  <c:v>3111.6450475972383</c:v>
                </c:pt>
                <c:pt idx="2">
                  <c:v>3253.729296345971</c:v>
                </c:pt>
                <c:pt idx="3">
                  <c:v>3353.1882704700843</c:v>
                </c:pt>
                <c:pt idx="4">
                  <c:v>3495.2725192188154</c:v>
                </c:pt>
                <c:pt idx="5">
                  <c:v>3566.314643593182</c:v>
                </c:pt>
                <c:pt idx="6">
                  <c:v>3608.939918217802</c:v>
                </c:pt>
                <c:pt idx="7">
                  <c:v>3637.3567679675484</c:v>
                </c:pt>
                <c:pt idx="8">
                  <c:v>3679.9820425921685</c:v>
                </c:pt>
                <c:pt idx="9">
                  <c:v>3736.815742091661</c:v>
                </c:pt>
                <c:pt idx="10">
                  <c:v>3836.274716215774</c:v>
                </c:pt>
                <c:pt idx="11">
                  <c:v>3921.525265465012</c:v>
                </c:pt>
                <c:pt idx="12">
                  <c:v>3978.3589649645064</c:v>
                </c:pt>
                <c:pt idx="13">
                  <c:v>3949.9421152147597</c:v>
                </c:pt>
                <c:pt idx="14">
                  <c:v>3921.525265465012</c:v>
                </c:pt>
                <c:pt idx="15">
                  <c:v>3836.274716215774</c:v>
                </c:pt>
                <c:pt idx="16">
                  <c:v>3736.815742091661</c:v>
                </c:pt>
                <c:pt idx="17">
                  <c:v>3637.3567679675484</c:v>
                </c:pt>
                <c:pt idx="18">
                  <c:v>3466.8556694690697</c:v>
                </c:pt>
                <c:pt idx="19">
                  <c:v>3253.729296345971</c:v>
                </c:pt>
                <c:pt idx="20">
                  <c:v>2983.769223723379</c:v>
                </c:pt>
                <c:pt idx="21">
                  <c:v>2770.6428506002812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Tabelle1!$S$5:$S$26</c:f>
              <c:numCache>
                <c:ptCount val="22"/>
                <c:pt idx="0">
                  <c:v>31.70317956622262</c:v>
                </c:pt>
                <c:pt idx="1">
                  <c:v>39.62897445777827</c:v>
                </c:pt>
                <c:pt idx="2">
                  <c:v>47.55476934933393</c:v>
                </c:pt>
                <c:pt idx="3">
                  <c:v>55.480564240889585</c:v>
                </c:pt>
                <c:pt idx="4">
                  <c:v>63.40635913244524</c:v>
                </c:pt>
                <c:pt idx="5">
                  <c:v>71.3321540240009</c:v>
                </c:pt>
                <c:pt idx="6">
                  <c:v>79.25794891555654</c:v>
                </c:pt>
                <c:pt idx="7">
                  <c:v>87.18374380711221</c:v>
                </c:pt>
                <c:pt idx="8">
                  <c:v>95.10953869866786</c:v>
                </c:pt>
                <c:pt idx="9">
                  <c:v>103.0353335902235</c:v>
                </c:pt>
                <c:pt idx="10">
                  <c:v>110.96112848177917</c:v>
                </c:pt>
                <c:pt idx="11">
                  <c:v>118.88692337333482</c:v>
                </c:pt>
                <c:pt idx="12">
                  <c:v>126.81271826489048</c:v>
                </c:pt>
                <c:pt idx="13">
                  <c:v>134.73851315644612</c:v>
                </c:pt>
                <c:pt idx="14">
                  <c:v>142.6643080480018</c:v>
                </c:pt>
                <c:pt idx="15">
                  <c:v>150.59010293955745</c:v>
                </c:pt>
                <c:pt idx="16">
                  <c:v>158.51589783111308</c:v>
                </c:pt>
                <c:pt idx="17">
                  <c:v>166.44169272266876</c:v>
                </c:pt>
                <c:pt idx="18">
                  <c:v>174.36748761422442</c:v>
                </c:pt>
                <c:pt idx="19">
                  <c:v>182.29328250578004</c:v>
                </c:pt>
                <c:pt idx="20">
                  <c:v>190.21907739733572</c:v>
                </c:pt>
                <c:pt idx="21">
                  <c:v>198.14487228889138</c:v>
                </c:pt>
              </c:numCache>
            </c:numRef>
          </c:xVal>
          <c:yVal>
            <c:numRef>
              <c:f>Tabelle1!$T$5:$T$26</c:f>
              <c:numCache>
                <c:ptCount val="22"/>
                <c:pt idx="0">
                  <c:v>2250.0667054859496</c:v>
                </c:pt>
                <c:pt idx="1">
                  <c:v>2324.361360855769</c:v>
                </c:pt>
                <c:pt idx="2">
                  <c:v>2430.496582812653</c:v>
                </c:pt>
                <c:pt idx="3">
                  <c:v>2504.791238182472</c:v>
                </c:pt>
                <c:pt idx="4">
                  <c:v>2610.926460139357</c:v>
                </c:pt>
                <c:pt idx="5">
                  <c:v>2663.9940711177987</c:v>
                </c:pt>
                <c:pt idx="6">
                  <c:v>2695.834637704864</c:v>
                </c:pt>
                <c:pt idx="7">
                  <c:v>2717.061682096241</c:v>
                </c:pt>
                <c:pt idx="8">
                  <c:v>2748.9022486833064</c:v>
                </c:pt>
                <c:pt idx="9">
                  <c:v>2791.3563374660603</c:v>
                </c:pt>
                <c:pt idx="10">
                  <c:v>2865.650992835879</c:v>
                </c:pt>
                <c:pt idx="11">
                  <c:v>2929.33212601001</c:v>
                </c:pt>
                <c:pt idx="12">
                  <c:v>2971.7862147927635</c:v>
                </c:pt>
                <c:pt idx="13">
                  <c:v>2950.5591704013864</c:v>
                </c:pt>
                <c:pt idx="14">
                  <c:v>2929.33212601001</c:v>
                </c:pt>
                <c:pt idx="15">
                  <c:v>2865.650992835879</c:v>
                </c:pt>
                <c:pt idx="16">
                  <c:v>2791.3563374660603</c:v>
                </c:pt>
                <c:pt idx="17">
                  <c:v>2717.061682096241</c:v>
                </c:pt>
                <c:pt idx="18">
                  <c:v>2589.6994157479794</c:v>
                </c:pt>
                <c:pt idx="19">
                  <c:v>2430.496582812653</c:v>
                </c:pt>
                <c:pt idx="20">
                  <c:v>2228.839661094573</c:v>
                </c:pt>
                <c:pt idx="21">
                  <c:v>2069.6368281592463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Tabelle1!$U$5:$U$26</c:f>
              <c:numCache>
                <c:ptCount val="22"/>
                <c:pt idx="0">
                  <c:v>49.13992832764505</c:v>
                </c:pt>
                <c:pt idx="1">
                  <c:v>58.967913993174065</c:v>
                </c:pt>
                <c:pt idx="2">
                  <c:v>68.79589965870309</c:v>
                </c:pt>
                <c:pt idx="3">
                  <c:v>78.62388532423209</c:v>
                </c:pt>
                <c:pt idx="4">
                  <c:v>88.4518709897611</c:v>
                </c:pt>
                <c:pt idx="5">
                  <c:v>98.2798566552901</c:v>
                </c:pt>
                <c:pt idx="6">
                  <c:v>108.10784232081913</c:v>
                </c:pt>
                <c:pt idx="7">
                  <c:v>117.93582798634813</c:v>
                </c:pt>
                <c:pt idx="8">
                  <c:v>127.76381365187713</c:v>
                </c:pt>
                <c:pt idx="9">
                  <c:v>137.59179931740618</c:v>
                </c:pt>
                <c:pt idx="10">
                  <c:v>147.41978498293517</c:v>
                </c:pt>
                <c:pt idx="11">
                  <c:v>157.24777064846418</c:v>
                </c:pt>
                <c:pt idx="12">
                  <c:v>167.0757563139932</c:v>
                </c:pt>
                <c:pt idx="13">
                  <c:v>176.9037419795222</c:v>
                </c:pt>
                <c:pt idx="14">
                  <c:v>186.73172764505122</c:v>
                </c:pt>
                <c:pt idx="15">
                  <c:v>196.5597133105802</c:v>
                </c:pt>
                <c:pt idx="16">
                  <c:v>206.38769897610925</c:v>
                </c:pt>
                <c:pt idx="17">
                  <c:v>216.21568464163826</c:v>
                </c:pt>
                <c:pt idx="18">
                  <c:v>226.04367030716722</c:v>
                </c:pt>
                <c:pt idx="19">
                  <c:v>235.87165597269626</c:v>
                </c:pt>
                <c:pt idx="20">
                  <c:v>245.69964163822527</c:v>
                </c:pt>
                <c:pt idx="21">
                  <c:v>255.52762730375426</c:v>
                </c:pt>
              </c:numCache>
            </c:numRef>
          </c:xVal>
          <c:yVal>
            <c:numRef>
              <c:f>Tabelle1!$V$5:$V$26</c:f>
              <c:numCache>
                <c:ptCount val="22"/>
                <c:pt idx="0">
                  <c:v>1814.569923778992</c:v>
                </c:pt>
                <c:pt idx="1">
                  <c:v>1874.4849684320716</c:v>
                </c:pt>
                <c:pt idx="2">
                  <c:v>1960.077889365043</c:v>
                </c:pt>
                <c:pt idx="3">
                  <c:v>2019.9929340181227</c:v>
                </c:pt>
                <c:pt idx="4">
                  <c:v>2105.5858549510945</c:v>
                </c:pt>
                <c:pt idx="5">
                  <c:v>2148.38231541758</c:v>
                </c:pt>
                <c:pt idx="6">
                  <c:v>2174.060191697471</c:v>
                </c:pt>
                <c:pt idx="7">
                  <c:v>2191.178775884065</c:v>
                </c:pt>
                <c:pt idx="8">
                  <c:v>2216.856652163957</c:v>
                </c:pt>
                <c:pt idx="9">
                  <c:v>2251.0938205371453</c:v>
                </c:pt>
                <c:pt idx="10">
                  <c:v>2311.008865190225</c:v>
                </c:pt>
                <c:pt idx="11">
                  <c:v>2362.3646177500077</c:v>
                </c:pt>
                <c:pt idx="12">
                  <c:v>2396.6017861231962</c:v>
                </c:pt>
                <c:pt idx="13">
                  <c:v>2379.483201936602</c:v>
                </c:pt>
                <c:pt idx="14">
                  <c:v>2362.3646177500077</c:v>
                </c:pt>
                <c:pt idx="15">
                  <c:v>2311.008865190225</c:v>
                </c:pt>
                <c:pt idx="16">
                  <c:v>2251.0938205371453</c:v>
                </c:pt>
                <c:pt idx="17">
                  <c:v>2191.178775884065</c:v>
                </c:pt>
                <c:pt idx="18">
                  <c:v>2088.4672707645</c:v>
                </c:pt>
                <c:pt idx="19">
                  <c:v>1960.077889365043</c:v>
                </c:pt>
                <c:pt idx="20">
                  <c:v>1797.4513395923973</c:v>
                </c:pt>
                <c:pt idx="21">
                  <c:v>1669.0619581929404</c:v>
                </c:pt>
              </c:numCache>
            </c:numRef>
          </c:yVal>
          <c:smooth val="0"/>
        </c:ser>
        <c:ser>
          <c:idx val="5"/>
          <c:order val="5"/>
          <c:tx>
            <c:v>Fahrwiderstände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200.12400000000002</c:v>
                </c:pt>
                <c:pt idx="1">
                  <c:v>202.83147685185187</c:v>
                </c:pt>
                <c:pt idx="2">
                  <c:v>210.95390740740743</c:v>
                </c:pt>
                <c:pt idx="3">
                  <c:v>224.49129166666668</c:v>
                </c:pt>
                <c:pt idx="4">
                  <c:v>243.44362962962964</c:v>
                </c:pt>
                <c:pt idx="5">
                  <c:v>267.8109212962963</c:v>
                </c:pt>
                <c:pt idx="6">
                  <c:v>297.59316666666666</c:v>
                </c:pt>
                <c:pt idx="7">
                  <c:v>332.79036574074075</c:v>
                </c:pt>
                <c:pt idx="8">
                  <c:v>373.4025185185185</c:v>
                </c:pt>
                <c:pt idx="9">
                  <c:v>419.429625</c:v>
                </c:pt>
                <c:pt idx="10">
                  <c:v>470.8716851851852</c:v>
                </c:pt>
                <c:pt idx="11">
                  <c:v>527.728699074074</c:v>
                </c:pt>
                <c:pt idx="12">
                  <c:v>590.0006666666667</c:v>
                </c:pt>
                <c:pt idx="13">
                  <c:v>657.6875879629629</c:v>
                </c:pt>
                <c:pt idx="14">
                  <c:v>730.7894629629628</c:v>
                </c:pt>
                <c:pt idx="15">
                  <c:v>809.3062916666665</c:v>
                </c:pt>
                <c:pt idx="16">
                  <c:v>893.238074074074</c:v>
                </c:pt>
                <c:pt idx="17">
                  <c:v>982.584810185185</c:v>
                </c:pt>
                <c:pt idx="18">
                  <c:v>1077.3464999999999</c:v>
                </c:pt>
                <c:pt idx="19">
                  <c:v>1177.5231435185183</c:v>
                </c:pt>
                <c:pt idx="20">
                  <c:v>1283.1147407407407</c:v>
                </c:pt>
                <c:pt idx="21">
                  <c:v>1394.1212916666664</c:v>
                </c:pt>
                <c:pt idx="22">
                  <c:v>1510.5427962962958</c:v>
                </c:pt>
                <c:pt idx="23">
                  <c:v>1632.3792546296293</c:v>
                </c:pt>
                <c:pt idx="24">
                  <c:v>1759.6306666666667</c:v>
                </c:pt>
                <c:pt idx="25">
                  <c:v>1892.2970324074072</c:v>
                </c:pt>
                <c:pt idx="26">
                  <c:v>2030.3783518518512</c:v>
                </c:pt>
              </c:numCache>
            </c:numRef>
          </c:yVal>
          <c:smooth val="0"/>
        </c:ser>
        <c:axId val="31931944"/>
        <c:axId val="18952041"/>
      </c:scatterChart>
      <c:val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52041"/>
        <c:crosses val="autoZero"/>
        <c:crossBetween val="midCat"/>
        <c:dispUnits/>
        <c:majorUnit val="20"/>
        <c:minorUnit val="10"/>
      </c:val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31944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36</xdr:row>
      <xdr:rowOff>9525</xdr:rowOff>
    </xdr:from>
    <xdr:to>
      <xdr:col>10</xdr:col>
      <xdr:colOff>476250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505325" y="5838825"/>
        <a:ext cx="41052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36</xdr:row>
      <xdr:rowOff>9525</xdr:rowOff>
    </xdr:from>
    <xdr:to>
      <xdr:col>4</xdr:col>
      <xdr:colOff>581025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209550" y="5838825"/>
        <a:ext cx="40386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101</xdr:row>
      <xdr:rowOff>95250</xdr:rowOff>
    </xdr:from>
    <xdr:to>
      <xdr:col>12</xdr:col>
      <xdr:colOff>104775</xdr:colOff>
      <xdr:row>145</xdr:row>
      <xdr:rowOff>76200</xdr:rowOff>
    </xdr:to>
    <xdr:graphicFrame>
      <xdr:nvGraphicFramePr>
        <xdr:cNvPr id="3" name="Chart 3"/>
        <xdr:cNvGraphicFramePr/>
      </xdr:nvGraphicFramePr>
      <xdr:xfrm>
        <a:off x="66675" y="16449675"/>
        <a:ext cx="9696450" cy="710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173</xdr:row>
      <xdr:rowOff>123825</xdr:rowOff>
    </xdr:from>
    <xdr:to>
      <xdr:col>10</xdr:col>
      <xdr:colOff>476250</xdr:colOff>
      <xdr:row>213</xdr:row>
      <xdr:rowOff>19050</xdr:rowOff>
    </xdr:to>
    <xdr:graphicFrame>
      <xdr:nvGraphicFramePr>
        <xdr:cNvPr id="4" name="Chart 4"/>
        <xdr:cNvGraphicFramePr/>
      </xdr:nvGraphicFramePr>
      <xdr:xfrm>
        <a:off x="266700" y="28136850"/>
        <a:ext cx="8343900" cy="637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971550</xdr:colOff>
      <xdr:row>107</xdr:row>
      <xdr:rowOff>38100</xdr:rowOff>
    </xdr:from>
    <xdr:to>
      <xdr:col>11</xdr:col>
      <xdr:colOff>38100</xdr:colOff>
      <xdr:row>107</xdr:row>
      <xdr:rowOff>38100</xdr:rowOff>
    </xdr:to>
    <xdr:sp>
      <xdr:nvSpPr>
        <xdr:cNvPr id="5" name="Line 9"/>
        <xdr:cNvSpPr>
          <a:spLocks/>
        </xdr:cNvSpPr>
      </xdr:nvSpPr>
      <xdr:spPr>
        <a:xfrm>
          <a:off x="971550" y="17364075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239</xdr:row>
      <xdr:rowOff>47625</xdr:rowOff>
    </xdr:from>
    <xdr:to>
      <xdr:col>12</xdr:col>
      <xdr:colOff>85725</xdr:colOff>
      <xdr:row>257</xdr:row>
      <xdr:rowOff>152400</xdr:rowOff>
    </xdr:to>
    <xdr:graphicFrame>
      <xdr:nvGraphicFramePr>
        <xdr:cNvPr id="6" name="Chart 11"/>
        <xdr:cNvGraphicFramePr/>
      </xdr:nvGraphicFramePr>
      <xdr:xfrm>
        <a:off x="4371975" y="38823900"/>
        <a:ext cx="537210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275</xdr:row>
      <xdr:rowOff>57150</xdr:rowOff>
    </xdr:from>
    <xdr:to>
      <xdr:col>10</xdr:col>
      <xdr:colOff>457200</xdr:colOff>
      <xdr:row>308</xdr:row>
      <xdr:rowOff>38100</xdr:rowOff>
    </xdr:to>
    <xdr:graphicFrame>
      <xdr:nvGraphicFramePr>
        <xdr:cNvPr id="7" name="Chart 17"/>
        <xdr:cNvGraphicFramePr/>
      </xdr:nvGraphicFramePr>
      <xdr:xfrm>
        <a:off x="276225" y="44662725"/>
        <a:ext cx="8315325" cy="532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workbookViewId="0" topLeftCell="A271">
      <selection activeCell="N279" sqref="N279"/>
    </sheetView>
  </sheetViews>
  <sheetFormatPr defaultColWidth="11.421875" defaultRowHeight="12.75"/>
  <cols>
    <col min="1" max="1" width="17.421875" style="0" customWidth="1"/>
    <col min="2" max="2" width="19.8515625" style="0" customWidth="1"/>
    <col min="3" max="3" width="7.8515625" style="0" customWidth="1"/>
    <col min="4" max="5" width="9.8515625" style="0" customWidth="1"/>
    <col min="13" max="13" width="14.140625" style="0" customWidth="1"/>
    <col min="15" max="15" width="10.00390625" style="0" customWidth="1"/>
  </cols>
  <sheetData>
    <row r="1" spans="1:18" ht="12.75">
      <c r="A1" t="s">
        <v>12</v>
      </c>
      <c r="B1" s="8">
        <f>2*D1*B2</f>
        <v>1.9197332000000003</v>
      </c>
      <c r="C1" t="s">
        <v>2</v>
      </c>
      <c r="D1">
        <v>3.14</v>
      </c>
      <c r="I1" t="s">
        <v>20</v>
      </c>
      <c r="L1" s="8">
        <f>D260</f>
        <v>0.95</v>
      </c>
      <c r="M1" s="7" t="s">
        <v>38</v>
      </c>
      <c r="R1" t="s">
        <v>29</v>
      </c>
    </row>
    <row r="2" spans="1:18" ht="12.75">
      <c r="A2" t="s">
        <v>19</v>
      </c>
      <c r="B2" s="8">
        <v>0.30569</v>
      </c>
      <c r="C2" s="7">
        <v>0.30569</v>
      </c>
      <c r="D2" s="12" t="s">
        <v>44</v>
      </c>
      <c r="F2">
        <v>1.85888</v>
      </c>
      <c r="I2" t="s">
        <v>21</v>
      </c>
      <c r="L2" s="8">
        <f>D261</f>
        <v>0.94</v>
      </c>
      <c r="M2" s="7" t="s">
        <v>39</v>
      </c>
      <c r="R2" t="s">
        <v>30</v>
      </c>
    </row>
    <row r="3" spans="1:21" ht="12.75">
      <c r="A3" t="s">
        <v>46</v>
      </c>
      <c r="B3" s="8">
        <v>20</v>
      </c>
      <c r="C3" s="7">
        <v>20</v>
      </c>
      <c r="M3" t="s">
        <v>31</v>
      </c>
      <c r="O3" t="s">
        <v>5</v>
      </c>
      <c r="Q3" t="s">
        <v>13</v>
      </c>
      <c r="S3" t="s">
        <v>7</v>
      </c>
      <c r="U3" t="s">
        <v>8</v>
      </c>
    </row>
    <row r="4" spans="1:22" ht="12.75">
      <c r="A4" t="s">
        <v>45</v>
      </c>
      <c r="B4" s="10">
        <v>1.013</v>
      </c>
      <c r="C4" s="7">
        <v>1.013</v>
      </c>
      <c r="M4" t="s">
        <v>34</v>
      </c>
      <c r="N4" t="s">
        <v>23</v>
      </c>
      <c r="O4" t="s">
        <v>33</v>
      </c>
      <c r="P4" t="s">
        <v>23</v>
      </c>
      <c r="Q4" t="s">
        <v>32</v>
      </c>
      <c r="R4" t="s">
        <v>23</v>
      </c>
      <c r="S4" t="s">
        <v>32</v>
      </c>
      <c r="T4" t="s">
        <v>23</v>
      </c>
      <c r="U4" t="s">
        <v>35</v>
      </c>
      <c r="V4" t="s">
        <v>23</v>
      </c>
    </row>
    <row r="5" spans="1:22" ht="12.75">
      <c r="A5" t="s">
        <v>3</v>
      </c>
      <c r="B5" t="s">
        <v>10</v>
      </c>
      <c r="C5" s="13">
        <v>2.93</v>
      </c>
      <c r="M5" s="5">
        <f>B76</f>
        <v>9.359986348122868</v>
      </c>
      <c r="N5" s="1">
        <f aca="true" t="shared" si="0" ref="N5:N26">B150*$L$1*$L$2/$B$2</f>
        <v>7621.193679871766</v>
      </c>
      <c r="O5" s="5">
        <f>C76</f>
        <v>15.787928779966283</v>
      </c>
      <c r="P5" s="1">
        <f aca="true" t="shared" si="1" ref="P5:P26">C150*$L$1*$L$2/$B$2</f>
        <v>4518.279110209689</v>
      </c>
      <c r="Q5" s="5">
        <f>D76</f>
        <v>23.68189316994943</v>
      </c>
      <c r="R5" s="1">
        <f aca="true" t="shared" si="2" ref="R5:R26">D150*$L$1*$L$2/$B$2</f>
        <v>3012.186073473126</v>
      </c>
      <c r="S5" s="5">
        <f>E76</f>
        <v>31.70317956622262</v>
      </c>
      <c r="T5" s="1">
        <f aca="true" t="shared" si="3" ref="T5:T26">E150*$L$1*$L$2/$B$2</f>
        <v>2250.0667054859496</v>
      </c>
      <c r="U5" s="5">
        <f>F77</f>
        <v>49.13992832764505</v>
      </c>
      <c r="V5" s="1">
        <f aca="true" t="shared" si="4" ref="V5:V26">F150*$L$1*$L$2/$B$2</f>
        <v>1814.569923778992</v>
      </c>
    </row>
    <row r="6" spans="2:22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M6" s="5">
        <f>B77</f>
        <v>11.699982935153583</v>
      </c>
      <c r="N6" s="1">
        <f t="shared" si="0"/>
        <v>7872.8368674147005</v>
      </c>
      <c r="O6" s="5">
        <f aca="true" t="shared" si="5" ref="O6:O16">C77</f>
        <v>19.73491097495785</v>
      </c>
      <c r="P6" s="1">
        <f t="shared" si="1"/>
        <v>4667.467571395859</v>
      </c>
      <c r="Q6" s="5">
        <f aca="true" t="shared" si="6" ref="Q6:Q16">D77</f>
        <v>29.602366462436777</v>
      </c>
      <c r="R6" s="1">
        <f t="shared" si="2"/>
        <v>3111.6450475972383</v>
      </c>
      <c r="S6" s="5">
        <f aca="true" t="shared" si="7" ref="S6:S16">E77</f>
        <v>39.62897445777827</v>
      </c>
      <c r="T6" s="1">
        <f t="shared" si="3"/>
        <v>2324.361360855769</v>
      </c>
      <c r="U6" s="5">
        <f aca="true" t="shared" si="8" ref="U6:U15">F78</f>
        <v>58.967913993174065</v>
      </c>
      <c r="V6" s="1">
        <f t="shared" si="4"/>
        <v>1874.4849684320716</v>
      </c>
    </row>
    <row r="7" spans="2:22" ht="12.75">
      <c r="B7" s="13">
        <v>4.2</v>
      </c>
      <c r="C7" s="13">
        <v>2.49</v>
      </c>
      <c r="D7" s="13">
        <v>1.66</v>
      </c>
      <c r="E7" s="13">
        <v>1.24</v>
      </c>
      <c r="F7" s="13">
        <v>1</v>
      </c>
      <c r="G7" s="13">
        <v>3.89</v>
      </c>
      <c r="M7" s="5">
        <f aca="true" t="shared" si="9" ref="M7:M16">B78</f>
        <v>14.0399795221843</v>
      </c>
      <c r="N7" s="1">
        <f t="shared" si="0"/>
        <v>8232.32713533318</v>
      </c>
      <c r="O7" s="5">
        <f t="shared" si="5"/>
        <v>23.681893169949426</v>
      </c>
      <c r="P7" s="1">
        <f t="shared" si="1"/>
        <v>4880.593944518957</v>
      </c>
      <c r="Q7" s="5">
        <f t="shared" si="6"/>
        <v>35.522839754924135</v>
      </c>
      <c r="R7" s="1">
        <f t="shared" si="2"/>
        <v>3253.729296345971</v>
      </c>
      <c r="S7" s="5">
        <f t="shared" si="7"/>
        <v>47.55476934933393</v>
      </c>
      <c r="T7" s="1">
        <f t="shared" si="3"/>
        <v>2430.496582812653</v>
      </c>
      <c r="U7" s="5">
        <f t="shared" si="8"/>
        <v>68.79589965870309</v>
      </c>
      <c r="V7" s="1">
        <f t="shared" si="4"/>
        <v>1960.077889365043</v>
      </c>
    </row>
    <row r="8" spans="1:22" ht="12.75">
      <c r="A8" t="s">
        <v>11</v>
      </c>
      <c r="B8">
        <f aca="true" t="shared" si="10" ref="B8:G8">B7*$C$5</f>
        <v>12.306000000000001</v>
      </c>
      <c r="C8">
        <f t="shared" si="10"/>
        <v>7.295700000000001</v>
      </c>
      <c r="D8">
        <f t="shared" si="10"/>
        <v>4.8638</v>
      </c>
      <c r="E8">
        <f t="shared" si="10"/>
        <v>3.6332</v>
      </c>
      <c r="F8">
        <f t="shared" si="10"/>
        <v>2.93</v>
      </c>
      <c r="G8">
        <f t="shared" si="10"/>
        <v>11.3977</v>
      </c>
      <c r="M8" s="5">
        <f t="shared" si="9"/>
        <v>16.37997610921502</v>
      </c>
      <c r="N8" s="1">
        <f t="shared" si="0"/>
        <v>8483.970322876115</v>
      </c>
      <c r="O8" s="5">
        <f t="shared" si="5"/>
        <v>27.628875364940992</v>
      </c>
      <c r="P8" s="1">
        <f t="shared" si="1"/>
        <v>5029.782405705127</v>
      </c>
      <c r="Q8" s="5">
        <f t="shared" si="6"/>
        <v>41.44331304741149</v>
      </c>
      <c r="R8" s="1">
        <f t="shared" si="2"/>
        <v>3353.1882704700843</v>
      </c>
      <c r="S8" s="5">
        <f t="shared" si="7"/>
        <v>55.480564240889585</v>
      </c>
      <c r="T8" s="1">
        <f t="shared" si="3"/>
        <v>2504.791238182472</v>
      </c>
      <c r="U8" s="5">
        <f t="shared" si="8"/>
        <v>78.62388532423209</v>
      </c>
      <c r="V8" s="1">
        <f t="shared" si="4"/>
        <v>2019.9929340181227</v>
      </c>
    </row>
    <row r="9" spans="2:22" ht="12.75">
      <c r="B9" s="7">
        <v>4.23</v>
      </c>
      <c r="C9" s="7">
        <v>2.52</v>
      </c>
      <c r="D9" s="7">
        <v>1.66</v>
      </c>
      <c r="E9" s="7">
        <v>1.22</v>
      </c>
      <c r="F9" s="7">
        <v>1</v>
      </c>
      <c r="G9" s="7">
        <v>4.04</v>
      </c>
      <c r="M9" s="5">
        <f t="shared" si="9"/>
        <v>18.719972696245737</v>
      </c>
      <c r="N9" s="1">
        <f t="shared" si="0"/>
        <v>8843.460590794595</v>
      </c>
      <c r="O9" s="5">
        <f t="shared" si="5"/>
        <v>31.575857559932565</v>
      </c>
      <c r="P9" s="1">
        <f t="shared" si="1"/>
        <v>5242.908778828225</v>
      </c>
      <c r="Q9" s="5">
        <f t="shared" si="6"/>
        <v>47.36378633989886</v>
      </c>
      <c r="R9" s="1">
        <f t="shared" si="2"/>
        <v>3495.2725192188154</v>
      </c>
      <c r="S9" s="5">
        <f t="shared" si="7"/>
        <v>63.40635913244524</v>
      </c>
      <c r="T9" s="1">
        <f t="shared" si="3"/>
        <v>2610.926460139357</v>
      </c>
      <c r="U9" s="5">
        <f t="shared" si="8"/>
        <v>88.4518709897611</v>
      </c>
      <c r="V9" s="1">
        <f t="shared" si="4"/>
        <v>2105.5858549510945</v>
      </c>
    </row>
    <row r="10" spans="1:22" ht="12.75">
      <c r="A10" t="s">
        <v>0</v>
      </c>
      <c r="B10" t="s">
        <v>59</v>
      </c>
      <c r="C10" t="s">
        <v>1</v>
      </c>
      <c r="D10" t="s">
        <v>58</v>
      </c>
      <c r="M10" s="5">
        <f t="shared" si="9"/>
        <v>21.059969283276455</v>
      </c>
      <c r="N10" s="1">
        <f t="shared" si="0"/>
        <v>9023.205724753836</v>
      </c>
      <c r="O10" s="5">
        <f t="shared" si="5"/>
        <v>35.522839754924135</v>
      </c>
      <c r="P10" s="1">
        <f t="shared" si="1"/>
        <v>5349.471965389773</v>
      </c>
      <c r="Q10" s="5">
        <f t="shared" si="6"/>
        <v>53.2842596323862</v>
      </c>
      <c r="R10" s="1">
        <f t="shared" si="2"/>
        <v>3566.314643593182</v>
      </c>
      <c r="S10" s="5">
        <f t="shared" si="7"/>
        <v>71.3321540240009</v>
      </c>
      <c r="T10" s="1">
        <f t="shared" si="3"/>
        <v>2663.9940711177987</v>
      </c>
      <c r="U10" s="5">
        <f t="shared" si="8"/>
        <v>98.2798566552901</v>
      </c>
      <c r="V10" s="1">
        <f t="shared" si="4"/>
        <v>2148.38231541758</v>
      </c>
    </row>
    <row r="11" spans="2:22" ht="12.75">
      <c r="B11" t="s">
        <v>55</v>
      </c>
      <c r="C11" t="s">
        <v>56</v>
      </c>
      <c r="D11" s="1" t="s">
        <v>57</v>
      </c>
      <c r="M11" s="5">
        <f t="shared" si="9"/>
        <v>23.399965870307167</v>
      </c>
      <c r="N11" s="1">
        <f t="shared" si="0"/>
        <v>9131.05280512938</v>
      </c>
      <c r="O11" s="5">
        <f t="shared" si="5"/>
        <v>39.4698219499157</v>
      </c>
      <c r="P11" s="1">
        <f t="shared" si="1"/>
        <v>5413.409877326703</v>
      </c>
      <c r="Q11" s="5">
        <f t="shared" si="6"/>
        <v>59.204732924873554</v>
      </c>
      <c r="R11" s="1">
        <f t="shared" si="2"/>
        <v>3608.939918217802</v>
      </c>
      <c r="S11" s="5">
        <f t="shared" si="7"/>
        <v>79.25794891555654</v>
      </c>
      <c r="T11" s="1">
        <f t="shared" si="3"/>
        <v>2695.834637704864</v>
      </c>
      <c r="U11" s="5">
        <f t="shared" si="8"/>
        <v>108.10784232081913</v>
      </c>
      <c r="V11" s="1">
        <f t="shared" si="4"/>
        <v>2174.060191697471</v>
      </c>
    </row>
    <row r="12" spans="1:22" ht="12.75">
      <c r="A12">
        <v>1000</v>
      </c>
      <c r="B12" s="14">
        <v>212</v>
      </c>
      <c r="C12" s="9">
        <f>B12/(60*1000)*(2*$D$1*A12)</f>
        <v>22.189333333333334</v>
      </c>
      <c r="D12" s="1">
        <f>C12*1.36</f>
        <v>30.177493333333334</v>
      </c>
      <c r="F12" s="6"/>
      <c r="G12" s="6"/>
      <c r="H12" s="6"/>
      <c r="I12" s="6"/>
      <c r="J12" s="6"/>
      <c r="K12" s="6"/>
      <c r="M12" s="5">
        <f t="shared" si="9"/>
        <v>25.739962457337885</v>
      </c>
      <c r="N12" s="1">
        <f t="shared" si="0"/>
        <v>9202.950858713075</v>
      </c>
      <c r="O12" s="5">
        <f t="shared" si="5"/>
        <v>43.41680414490728</v>
      </c>
      <c r="P12" s="1">
        <f t="shared" si="1"/>
        <v>5456.035151951323</v>
      </c>
      <c r="Q12" s="5">
        <f t="shared" si="6"/>
        <v>65.12520621736091</v>
      </c>
      <c r="R12" s="1">
        <f t="shared" si="2"/>
        <v>3637.3567679675484</v>
      </c>
      <c r="S12" s="5">
        <f t="shared" si="7"/>
        <v>87.18374380711221</v>
      </c>
      <c r="T12" s="1">
        <f t="shared" si="3"/>
        <v>2717.061682096241</v>
      </c>
      <c r="U12" s="5">
        <f t="shared" si="8"/>
        <v>117.93582798634813</v>
      </c>
      <c r="V12" s="1">
        <f t="shared" si="4"/>
        <v>2191.178775884065</v>
      </c>
    </row>
    <row r="13" spans="1:22" ht="12.75">
      <c r="A13">
        <v>1250</v>
      </c>
      <c r="B13" s="14">
        <v>219</v>
      </c>
      <c r="C13" s="9">
        <f aca="true" t="shared" si="11" ref="C13:C34">B13/(60*1000)*(2*$D$1*A13)</f>
        <v>28.6525</v>
      </c>
      <c r="D13" s="1">
        <f aca="true" t="shared" si="12" ref="D13:D34">C13*1.36</f>
        <v>38.967400000000005</v>
      </c>
      <c r="F13" s="6"/>
      <c r="G13" s="6"/>
      <c r="H13" s="6"/>
      <c r="I13" s="6"/>
      <c r="J13" s="6"/>
      <c r="K13" s="6"/>
      <c r="M13" s="5">
        <f t="shared" si="9"/>
        <v>28.0799590443686</v>
      </c>
      <c r="N13" s="1">
        <f t="shared" si="0"/>
        <v>9310.797939088618</v>
      </c>
      <c r="O13" s="5">
        <f t="shared" si="5"/>
        <v>47.36378633989885</v>
      </c>
      <c r="P13" s="1">
        <f t="shared" si="1"/>
        <v>5519.973063888253</v>
      </c>
      <c r="Q13" s="5">
        <f t="shared" si="6"/>
        <v>71.04567950984827</v>
      </c>
      <c r="R13" s="1">
        <f t="shared" si="2"/>
        <v>3679.9820425921685</v>
      </c>
      <c r="S13" s="5">
        <f t="shared" si="7"/>
        <v>95.10953869866786</v>
      </c>
      <c r="T13" s="1">
        <f t="shared" si="3"/>
        <v>2748.9022486833064</v>
      </c>
      <c r="U13" s="5">
        <f t="shared" si="8"/>
        <v>127.76381365187713</v>
      </c>
      <c r="V13" s="1">
        <f t="shared" si="4"/>
        <v>2216.856652163957</v>
      </c>
    </row>
    <row r="14" spans="1:22" ht="12.75">
      <c r="A14">
        <v>1500</v>
      </c>
      <c r="B14" s="14">
        <v>229</v>
      </c>
      <c r="C14" s="9">
        <f t="shared" si="11"/>
        <v>35.952999999999996</v>
      </c>
      <c r="D14" s="1">
        <f t="shared" si="12"/>
        <v>48.89608</v>
      </c>
      <c r="F14" s="6"/>
      <c r="G14" s="6"/>
      <c r="H14" s="6"/>
      <c r="I14" s="6"/>
      <c r="J14" s="6"/>
      <c r="K14" s="6"/>
      <c r="M14" s="5">
        <f t="shared" si="9"/>
        <v>30.419955631399315</v>
      </c>
      <c r="N14" s="1">
        <f t="shared" si="0"/>
        <v>9454.59404625601</v>
      </c>
      <c r="O14" s="5">
        <f t="shared" si="5"/>
        <v>51.310768534890414</v>
      </c>
      <c r="P14" s="1">
        <f t="shared" si="1"/>
        <v>5605.223613137491</v>
      </c>
      <c r="Q14" s="5">
        <f t="shared" si="6"/>
        <v>76.96615280233563</v>
      </c>
      <c r="R14" s="1">
        <f t="shared" si="2"/>
        <v>3736.815742091661</v>
      </c>
      <c r="S14" s="5">
        <f t="shared" si="7"/>
        <v>103.0353335902235</v>
      </c>
      <c r="T14" s="1">
        <f t="shared" si="3"/>
        <v>2791.3563374660603</v>
      </c>
      <c r="U14" s="5">
        <f t="shared" si="8"/>
        <v>137.59179931740618</v>
      </c>
      <c r="V14" s="1">
        <f t="shared" si="4"/>
        <v>2251.0938205371453</v>
      </c>
    </row>
    <row r="15" spans="1:22" ht="12.75">
      <c r="A15">
        <v>1750</v>
      </c>
      <c r="B15" s="14">
        <v>236</v>
      </c>
      <c r="C15" s="9">
        <f t="shared" si="11"/>
        <v>43.22733333333333</v>
      </c>
      <c r="D15" s="1">
        <f t="shared" si="12"/>
        <v>58.78917333333333</v>
      </c>
      <c r="F15" s="6"/>
      <c r="G15" s="6"/>
      <c r="H15" s="6"/>
      <c r="I15" s="6"/>
      <c r="J15" s="6"/>
      <c r="K15" s="6"/>
      <c r="M15" s="5">
        <f t="shared" si="9"/>
        <v>32.75995221843004</v>
      </c>
      <c r="N15" s="1">
        <f t="shared" si="0"/>
        <v>9706.237233798945</v>
      </c>
      <c r="O15" s="5">
        <f t="shared" si="5"/>
        <v>55.257750729881984</v>
      </c>
      <c r="P15" s="1">
        <f t="shared" si="1"/>
        <v>5754.412074323662</v>
      </c>
      <c r="Q15" s="5">
        <f t="shared" si="6"/>
        <v>82.88662609482299</v>
      </c>
      <c r="R15" s="1">
        <f t="shared" si="2"/>
        <v>3836.274716215774</v>
      </c>
      <c r="S15" s="5">
        <f t="shared" si="7"/>
        <v>110.96112848177917</v>
      </c>
      <c r="T15" s="1">
        <f t="shared" si="3"/>
        <v>2865.650992835879</v>
      </c>
      <c r="U15" s="5">
        <f t="shared" si="8"/>
        <v>147.41978498293517</v>
      </c>
      <c r="V15" s="1">
        <f t="shared" si="4"/>
        <v>2311.008865190225</v>
      </c>
    </row>
    <row r="16" spans="1:22" ht="12.75">
      <c r="A16">
        <v>2000</v>
      </c>
      <c r="B16" s="14">
        <v>246</v>
      </c>
      <c r="C16" s="9">
        <f t="shared" si="11"/>
        <v>51.496</v>
      </c>
      <c r="D16" s="1">
        <f t="shared" si="12"/>
        <v>70.03456000000001</v>
      </c>
      <c r="F16" s="6"/>
      <c r="G16" s="6"/>
      <c r="H16" s="6"/>
      <c r="I16" s="6"/>
      <c r="J16" s="6"/>
      <c r="K16" s="6"/>
      <c r="M16" s="5">
        <f t="shared" si="9"/>
        <v>35.099948805460755</v>
      </c>
      <c r="N16" s="1">
        <f t="shared" si="0"/>
        <v>9921.931394550033</v>
      </c>
      <c r="O16" s="5">
        <f t="shared" si="5"/>
        <v>59.204732924873554</v>
      </c>
      <c r="P16" s="1">
        <f t="shared" si="1"/>
        <v>5882.287898197521</v>
      </c>
      <c r="Q16" s="5">
        <f t="shared" si="6"/>
        <v>88.80709938731034</v>
      </c>
      <c r="R16" s="1">
        <f t="shared" si="2"/>
        <v>3921.525265465012</v>
      </c>
      <c r="S16" s="5">
        <f t="shared" si="7"/>
        <v>118.88692337333482</v>
      </c>
      <c r="T16" s="1">
        <f t="shared" si="3"/>
        <v>2929.33212601001</v>
      </c>
      <c r="U16" s="5">
        <f aca="true" t="shared" si="13" ref="U16:U26">F88</f>
        <v>157.24777064846418</v>
      </c>
      <c r="V16" s="1">
        <f t="shared" si="4"/>
        <v>2362.3646177500077</v>
      </c>
    </row>
    <row r="17" spans="1:22" ht="12.75">
      <c r="A17">
        <v>2250</v>
      </c>
      <c r="B17" s="14">
        <v>251</v>
      </c>
      <c r="C17" s="9">
        <f t="shared" si="11"/>
        <v>59.110499999999995</v>
      </c>
      <c r="D17" s="1">
        <f t="shared" si="12"/>
        <v>80.39028</v>
      </c>
      <c r="F17" s="6"/>
      <c r="G17" s="6"/>
      <c r="H17" s="6"/>
      <c r="I17" s="6"/>
      <c r="J17" s="6"/>
      <c r="K17" s="6"/>
      <c r="M17" s="5">
        <f aca="true" t="shared" si="14" ref="M17:M26">B88</f>
        <v>37.439945392491474</v>
      </c>
      <c r="N17" s="1">
        <f t="shared" si="0"/>
        <v>10065.727501717425</v>
      </c>
      <c r="O17" s="5">
        <f aca="true" t="shared" si="15" ref="O17:O26">C88</f>
        <v>63.15171511986513</v>
      </c>
      <c r="P17" s="1">
        <f t="shared" si="1"/>
        <v>5967.53844744676</v>
      </c>
      <c r="Q17" s="5">
        <f aca="true" t="shared" si="16" ref="Q17:Q26">D88</f>
        <v>94.72757267979772</v>
      </c>
      <c r="R17" s="1">
        <f t="shared" si="2"/>
        <v>3978.3589649645064</v>
      </c>
      <c r="S17" s="5">
        <f aca="true" t="shared" si="17" ref="S17:S26">E88</f>
        <v>126.81271826489048</v>
      </c>
      <c r="T17" s="1">
        <f t="shared" si="3"/>
        <v>2971.7862147927635</v>
      </c>
      <c r="U17" s="5">
        <f t="shared" si="13"/>
        <v>167.0757563139932</v>
      </c>
      <c r="V17" s="1">
        <f t="shared" si="4"/>
        <v>2396.6017861231962</v>
      </c>
    </row>
    <row r="18" spans="1:22" ht="12.75">
      <c r="A18">
        <v>2500</v>
      </c>
      <c r="B18" s="14">
        <v>254</v>
      </c>
      <c r="C18" s="9">
        <f t="shared" si="11"/>
        <v>66.46333333333334</v>
      </c>
      <c r="D18" s="1">
        <f t="shared" si="12"/>
        <v>90.39013333333335</v>
      </c>
      <c r="F18" s="6"/>
      <c r="G18" s="6"/>
      <c r="H18" s="6"/>
      <c r="I18" s="6"/>
      <c r="J18" s="6"/>
      <c r="K18" s="6"/>
      <c r="M18" s="5">
        <f t="shared" si="14"/>
        <v>39.779941979522185</v>
      </c>
      <c r="N18" s="1">
        <f t="shared" si="0"/>
        <v>9993.82944813373</v>
      </c>
      <c r="O18" s="5">
        <f t="shared" si="15"/>
        <v>67.09869731485668</v>
      </c>
      <c r="P18" s="1">
        <f t="shared" si="1"/>
        <v>5924.91317282214</v>
      </c>
      <c r="Q18" s="5">
        <f t="shared" si="16"/>
        <v>100.64804597228506</v>
      </c>
      <c r="R18" s="1">
        <f t="shared" si="2"/>
        <v>3949.9421152147597</v>
      </c>
      <c r="S18" s="5">
        <f t="shared" si="17"/>
        <v>134.73851315644612</v>
      </c>
      <c r="T18" s="1">
        <f t="shared" si="3"/>
        <v>2950.5591704013864</v>
      </c>
      <c r="U18" s="5">
        <f t="shared" si="13"/>
        <v>176.9037419795222</v>
      </c>
      <c r="V18" s="1">
        <f t="shared" si="4"/>
        <v>2379.483201936602</v>
      </c>
    </row>
    <row r="19" spans="1:22" ht="12.75">
      <c r="A19">
        <v>2750</v>
      </c>
      <c r="B19" s="14">
        <v>256</v>
      </c>
      <c r="C19" s="9">
        <f t="shared" si="11"/>
        <v>73.68533333333333</v>
      </c>
      <c r="D19" s="1">
        <f t="shared" si="12"/>
        <v>100.21205333333334</v>
      </c>
      <c r="M19" s="5">
        <f t="shared" si="14"/>
        <v>42.11993856655291</v>
      </c>
      <c r="N19" s="1">
        <f t="shared" si="0"/>
        <v>9921.931394550033</v>
      </c>
      <c r="O19" s="5">
        <f t="shared" si="15"/>
        <v>71.04567950984827</v>
      </c>
      <c r="P19" s="1">
        <f t="shared" si="1"/>
        <v>5882.287898197521</v>
      </c>
      <c r="Q19" s="5">
        <f t="shared" si="16"/>
        <v>106.5685192647724</v>
      </c>
      <c r="R19" s="1">
        <f t="shared" si="2"/>
        <v>3921.525265465012</v>
      </c>
      <c r="S19" s="5">
        <f t="shared" si="17"/>
        <v>142.6643080480018</v>
      </c>
      <c r="T19" s="1">
        <f t="shared" si="3"/>
        <v>2929.33212601001</v>
      </c>
      <c r="U19" s="5">
        <f t="shared" si="13"/>
        <v>186.73172764505122</v>
      </c>
      <c r="V19" s="1">
        <f t="shared" si="4"/>
        <v>2362.3646177500077</v>
      </c>
    </row>
    <row r="20" spans="1:22" ht="12.75">
      <c r="A20">
        <v>3000</v>
      </c>
      <c r="B20" s="14">
        <v>259</v>
      </c>
      <c r="C20" s="9">
        <f t="shared" si="11"/>
        <v>81.326</v>
      </c>
      <c r="D20" s="1">
        <f t="shared" si="12"/>
        <v>110.60336</v>
      </c>
      <c r="M20" s="5">
        <f t="shared" si="14"/>
        <v>44.45993515358363</v>
      </c>
      <c r="N20" s="1">
        <f t="shared" si="0"/>
        <v>9706.237233798945</v>
      </c>
      <c r="O20" s="5">
        <f t="shared" si="15"/>
        <v>74.99266170483985</v>
      </c>
      <c r="P20" s="1">
        <f t="shared" si="1"/>
        <v>5754.412074323662</v>
      </c>
      <c r="Q20" s="5">
        <f t="shared" si="16"/>
        <v>112.48899255725976</v>
      </c>
      <c r="R20" s="1">
        <f t="shared" si="2"/>
        <v>3836.274716215774</v>
      </c>
      <c r="S20" s="5">
        <f t="shared" si="17"/>
        <v>150.59010293955745</v>
      </c>
      <c r="T20" s="1">
        <f t="shared" si="3"/>
        <v>2865.650992835879</v>
      </c>
      <c r="U20" s="5">
        <f t="shared" si="13"/>
        <v>196.5597133105802</v>
      </c>
      <c r="V20" s="1">
        <f t="shared" si="4"/>
        <v>2311.008865190225</v>
      </c>
    </row>
    <row r="21" spans="1:22" ht="12.75">
      <c r="A21">
        <v>3250</v>
      </c>
      <c r="B21" s="14">
        <v>263</v>
      </c>
      <c r="C21" s="9">
        <f t="shared" si="11"/>
        <v>89.46383333333334</v>
      </c>
      <c r="D21" s="1">
        <f t="shared" si="12"/>
        <v>121.67081333333336</v>
      </c>
      <c r="M21" s="5">
        <f t="shared" si="14"/>
        <v>46.79993174061433</v>
      </c>
      <c r="N21" s="1">
        <f t="shared" si="0"/>
        <v>9454.59404625601</v>
      </c>
      <c r="O21" s="5">
        <f t="shared" si="15"/>
        <v>78.9396438998314</v>
      </c>
      <c r="P21" s="1">
        <f t="shared" si="1"/>
        <v>5605.223613137491</v>
      </c>
      <c r="Q21" s="5">
        <f t="shared" si="16"/>
        <v>118.40946584974711</v>
      </c>
      <c r="R21" s="1">
        <f t="shared" si="2"/>
        <v>3736.815742091661</v>
      </c>
      <c r="S21" s="5">
        <f t="shared" si="17"/>
        <v>158.51589783111308</v>
      </c>
      <c r="T21" s="1">
        <f t="shared" si="3"/>
        <v>2791.3563374660603</v>
      </c>
      <c r="U21" s="5">
        <f t="shared" si="13"/>
        <v>206.38769897610925</v>
      </c>
      <c r="V21" s="1">
        <f t="shared" si="4"/>
        <v>2251.0938205371453</v>
      </c>
    </row>
    <row r="22" spans="1:22" ht="12.75">
      <c r="A22">
        <v>3500</v>
      </c>
      <c r="B22" s="14">
        <v>270</v>
      </c>
      <c r="C22" s="9">
        <f t="shared" si="11"/>
        <v>98.91</v>
      </c>
      <c r="D22" s="1">
        <f t="shared" si="12"/>
        <v>134.51760000000002</v>
      </c>
      <c r="G22" t="s">
        <v>47</v>
      </c>
      <c r="M22" s="5">
        <f t="shared" si="14"/>
        <v>49.13992832764505</v>
      </c>
      <c r="N22" s="1">
        <f t="shared" si="0"/>
        <v>9202.950858713075</v>
      </c>
      <c r="O22" s="5">
        <f t="shared" si="15"/>
        <v>82.88662609482299</v>
      </c>
      <c r="P22" s="1">
        <f t="shared" si="1"/>
        <v>5456.035151951323</v>
      </c>
      <c r="Q22" s="5">
        <f t="shared" si="16"/>
        <v>124.32993914223448</v>
      </c>
      <c r="R22" s="1">
        <f t="shared" si="2"/>
        <v>3637.3567679675484</v>
      </c>
      <c r="S22" s="5">
        <f t="shared" si="17"/>
        <v>166.44169272266876</v>
      </c>
      <c r="T22" s="1">
        <f t="shared" si="3"/>
        <v>2717.061682096241</v>
      </c>
      <c r="U22" s="5">
        <f t="shared" si="13"/>
        <v>216.21568464163826</v>
      </c>
      <c r="V22" s="1">
        <f t="shared" si="4"/>
        <v>2191.178775884065</v>
      </c>
    </row>
    <row r="23" spans="1:22" ht="12.75">
      <c r="A23">
        <v>3750</v>
      </c>
      <c r="B23" s="14">
        <v>276</v>
      </c>
      <c r="C23" s="9">
        <f t="shared" si="11"/>
        <v>108.33</v>
      </c>
      <c r="D23" s="1">
        <f t="shared" si="12"/>
        <v>147.3288</v>
      </c>
      <c r="G23" t="s">
        <v>48</v>
      </c>
      <c r="H23">
        <v>0.31075</v>
      </c>
      <c r="M23" s="5">
        <f t="shared" si="14"/>
        <v>51.47992491467577</v>
      </c>
      <c r="N23" s="1">
        <f t="shared" si="0"/>
        <v>8771.562537210899</v>
      </c>
      <c r="O23" s="5">
        <f t="shared" si="15"/>
        <v>86.83360828981456</v>
      </c>
      <c r="P23" s="1">
        <f t="shared" si="1"/>
        <v>5200.283504203605</v>
      </c>
      <c r="Q23" s="5">
        <f t="shared" si="16"/>
        <v>130.25041243472182</v>
      </c>
      <c r="R23" s="1">
        <f t="shared" si="2"/>
        <v>3466.8556694690697</v>
      </c>
      <c r="S23" s="5">
        <f t="shared" si="17"/>
        <v>174.36748761422442</v>
      </c>
      <c r="T23" s="1">
        <f t="shared" si="3"/>
        <v>2589.6994157479794</v>
      </c>
      <c r="U23" s="5">
        <f t="shared" si="13"/>
        <v>226.04367030716722</v>
      </c>
      <c r="V23" s="1">
        <f t="shared" si="4"/>
        <v>2088.4672707645</v>
      </c>
    </row>
    <row r="24" spans="1:22" ht="12.75">
      <c r="A24">
        <v>4000</v>
      </c>
      <c r="B24" s="14">
        <v>280</v>
      </c>
      <c r="C24" s="9">
        <f t="shared" si="11"/>
        <v>117.22666666666667</v>
      </c>
      <c r="D24" s="1">
        <f t="shared" si="12"/>
        <v>159.4282666666667</v>
      </c>
      <c r="G24" t="s">
        <v>49</v>
      </c>
      <c r="H24">
        <v>0.3157</v>
      </c>
      <c r="M24" s="5">
        <f t="shared" si="14"/>
        <v>53.81992150170649</v>
      </c>
      <c r="N24" s="1">
        <f t="shared" si="0"/>
        <v>8232.32713533318</v>
      </c>
      <c r="O24" s="5">
        <f t="shared" si="15"/>
        <v>90.78059048480611</v>
      </c>
      <c r="P24" s="1">
        <f t="shared" si="1"/>
        <v>4880.593944518957</v>
      </c>
      <c r="Q24" s="5">
        <f t="shared" si="16"/>
        <v>136.1708857272092</v>
      </c>
      <c r="R24" s="1">
        <f t="shared" si="2"/>
        <v>3253.729296345971</v>
      </c>
      <c r="S24" s="5">
        <f t="shared" si="17"/>
        <v>182.29328250578004</v>
      </c>
      <c r="T24" s="1">
        <f t="shared" si="3"/>
        <v>2430.496582812653</v>
      </c>
      <c r="U24" s="5">
        <f t="shared" si="13"/>
        <v>235.87165597269626</v>
      </c>
      <c r="V24" s="1">
        <f t="shared" si="4"/>
        <v>1960.077889365043</v>
      </c>
    </row>
    <row r="25" spans="1:22" ht="12.75">
      <c r="A25">
        <v>4250</v>
      </c>
      <c r="B25" s="14">
        <v>278</v>
      </c>
      <c r="C25" s="9">
        <f t="shared" si="11"/>
        <v>123.66366666666666</v>
      </c>
      <c r="D25" s="1">
        <f t="shared" si="12"/>
        <v>168.18258666666668</v>
      </c>
      <c r="G25" t="s">
        <v>50</v>
      </c>
      <c r="H25">
        <v>0.31715</v>
      </c>
      <c r="M25" s="5">
        <f t="shared" si="14"/>
        <v>56.1599180887372</v>
      </c>
      <c r="N25" s="1">
        <f t="shared" si="0"/>
        <v>7549.295626288068</v>
      </c>
      <c r="O25" s="5">
        <f t="shared" si="15"/>
        <v>94.7275726797977</v>
      </c>
      <c r="P25" s="1">
        <f t="shared" si="1"/>
        <v>4475.65383558507</v>
      </c>
      <c r="Q25" s="5">
        <f t="shared" si="16"/>
        <v>142.09135901969654</v>
      </c>
      <c r="R25" s="1">
        <f t="shared" si="2"/>
        <v>2983.769223723379</v>
      </c>
      <c r="S25" s="5">
        <f t="shared" si="17"/>
        <v>190.21907739733572</v>
      </c>
      <c r="T25" s="1">
        <f t="shared" si="3"/>
        <v>2228.839661094573</v>
      </c>
      <c r="U25" s="5">
        <f t="shared" si="13"/>
        <v>245.69964163822527</v>
      </c>
      <c r="V25" s="1">
        <f t="shared" si="4"/>
        <v>1797.4513395923973</v>
      </c>
    </row>
    <row r="26" spans="1:22" ht="12.75">
      <c r="A26">
        <v>4500</v>
      </c>
      <c r="B26" s="14">
        <v>276</v>
      </c>
      <c r="C26" s="9">
        <f t="shared" si="11"/>
        <v>129.996</v>
      </c>
      <c r="D26" s="1">
        <f t="shared" si="12"/>
        <v>176.79456000000002</v>
      </c>
      <c r="M26" s="5">
        <f t="shared" si="14"/>
        <v>58.49991467576792</v>
      </c>
      <c r="N26" s="1">
        <f t="shared" si="0"/>
        <v>7010.060224410348</v>
      </c>
      <c r="O26" s="5">
        <f t="shared" si="15"/>
        <v>98.67455487478927</v>
      </c>
      <c r="P26" s="1">
        <f t="shared" si="1"/>
        <v>4155.964275900423</v>
      </c>
      <c r="Q26" s="5">
        <f t="shared" si="16"/>
        <v>148.0118323121839</v>
      </c>
      <c r="R26" s="1">
        <f t="shared" si="2"/>
        <v>2770.6428506002812</v>
      </c>
      <c r="S26" s="5">
        <f t="shared" si="17"/>
        <v>198.14487228889138</v>
      </c>
      <c r="T26" s="1">
        <f t="shared" si="3"/>
        <v>2069.6368281592463</v>
      </c>
      <c r="U26" s="5">
        <f t="shared" si="13"/>
        <v>255.52762730375426</v>
      </c>
      <c r="V26" s="1">
        <f t="shared" si="4"/>
        <v>1669.0619581929404</v>
      </c>
    </row>
    <row r="27" spans="1:14" ht="12.75">
      <c r="A27">
        <v>4750</v>
      </c>
      <c r="B27" s="14">
        <v>270</v>
      </c>
      <c r="C27" s="9">
        <f t="shared" si="11"/>
        <v>134.23499999999999</v>
      </c>
      <c r="D27" s="1">
        <f t="shared" si="12"/>
        <v>182.5596</v>
      </c>
      <c r="G27" t="s">
        <v>51</v>
      </c>
      <c r="M27" s="5"/>
      <c r="N27" s="1"/>
    </row>
    <row r="28" spans="1:13" ht="12.75">
      <c r="A28">
        <v>5000</v>
      </c>
      <c r="B28" s="14">
        <v>263</v>
      </c>
      <c r="C28" s="9">
        <f t="shared" si="11"/>
        <v>137.63666666666668</v>
      </c>
      <c r="D28" s="1">
        <f t="shared" si="12"/>
        <v>187.1858666666667</v>
      </c>
      <c r="G28" t="s">
        <v>52</v>
      </c>
      <c r="H28">
        <v>0.3007</v>
      </c>
      <c r="M28" s="2"/>
    </row>
    <row r="29" spans="1:13" ht="12.75">
      <c r="A29">
        <v>5250</v>
      </c>
      <c r="B29" s="14">
        <v>256</v>
      </c>
      <c r="C29" s="9">
        <f t="shared" si="11"/>
        <v>140.672</v>
      </c>
      <c r="D29" s="1">
        <f t="shared" si="12"/>
        <v>191.31392</v>
      </c>
      <c r="G29" t="s">
        <v>53</v>
      </c>
      <c r="H29">
        <v>0.29095</v>
      </c>
      <c r="M29" s="2"/>
    </row>
    <row r="30" spans="1:4" ht="12.75">
      <c r="A30">
        <v>5500</v>
      </c>
      <c r="B30" s="14">
        <v>244</v>
      </c>
      <c r="C30" s="9">
        <f t="shared" si="11"/>
        <v>140.46266666666665</v>
      </c>
      <c r="D30" s="1">
        <f t="shared" si="12"/>
        <v>191.02922666666666</v>
      </c>
    </row>
    <row r="31" spans="1:17" ht="12.75">
      <c r="A31">
        <v>5750</v>
      </c>
      <c r="B31" s="14">
        <v>229</v>
      </c>
      <c r="C31" s="9">
        <f t="shared" si="11"/>
        <v>137.81983333333332</v>
      </c>
      <c r="D31" s="1">
        <f t="shared" si="12"/>
        <v>187.43497333333332</v>
      </c>
      <c r="O31" s="9"/>
      <c r="Q31" s="16"/>
    </row>
    <row r="32" spans="1:17" ht="12.75">
      <c r="A32">
        <v>6000</v>
      </c>
      <c r="B32" s="14">
        <v>210</v>
      </c>
      <c r="C32" s="9">
        <f t="shared" si="11"/>
        <v>131.88</v>
      </c>
      <c r="D32" s="1">
        <f t="shared" si="12"/>
        <v>179.3568</v>
      </c>
      <c r="O32" s="9"/>
      <c r="Q32" s="16"/>
    </row>
    <row r="33" spans="1:17" ht="12.75">
      <c r="A33">
        <v>6250</v>
      </c>
      <c r="B33" s="14">
        <v>195</v>
      </c>
      <c r="C33" s="9">
        <f t="shared" si="11"/>
        <v>127.5625</v>
      </c>
      <c r="D33" s="1">
        <f t="shared" si="12"/>
        <v>173.485</v>
      </c>
      <c r="O33" s="9"/>
      <c r="Q33" s="16"/>
    </row>
    <row r="34" spans="1:17" ht="12.75">
      <c r="A34">
        <v>6500</v>
      </c>
      <c r="B34" s="15">
        <v>176</v>
      </c>
      <c r="C34" s="9">
        <f t="shared" si="11"/>
        <v>119.73866666666667</v>
      </c>
      <c r="D34" s="1">
        <f t="shared" si="12"/>
        <v>162.8445866666667</v>
      </c>
      <c r="O34" s="9"/>
      <c r="Q34" s="16"/>
    </row>
    <row r="35" spans="15:17" ht="12.75">
      <c r="O35" s="9"/>
      <c r="Q35" s="16"/>
    </row>
    <row r="36" spans="1:17" ht="12.75">
      <c r="A36" s="11"/>
      <c r="B36" s="11"/>
      <c r="C36" s="11"/>
      <c r="D36" s="11"/>
      <c r="E36" s="11"/>
      <c r="O36" s="9"/>
      <c r="Q36" s="16"/>
    </row>
    <row r="37" spans="1:17" ht="12.75">
      <c r="A37" s="11"/>
      <c r="B37" s="11"/>
      <c r="C37" s="11"/>
      <c r="D37" s="11"/>
      <c r="E37" s="11"/>
      <c r="F37" s="11"/>
      <c r="O37" s="9"/>
      <c r="Q37" s="16"/>
    </row>
    <row r="38" spans="1:17" ht="12.75">
      <c r="A38" s="11"/>
      <c r="B38" s="11"/>
      <c r="C38" s="11"/>
      <c r="D38" s="11"/>
      <c r="E38" s="11"/>
      <c r="F38" s="11"/>
      <c r="O38" s="9"/>
      <c r="Q38" s="16"/>
    </row>
    <row r="39" spans="1:17" ht="12.75">
      <c r="A39" s="11"/>
      <c r="B39" s="11"/>
      <c r="C39" s="11"/>
      <c r="D39" s="11"/>
      <c r="E39" s="11"/>
      <c r="F39" s="11"/>
      <c r="O39" s="9"/>
      <c r="Q39" s="16"/>
    </row>
    <row r="40" spans="1:17" ht="12.75">
      <c r="A40" s="11"/>
      <c r="B40" s="11"/>
      <c r="C40" s="11"/>
      <c r="D40" s="11"/>
      <c r="E40" s="11"/>
      <c r="F40" s="11"/>
      <c r="O40" s="9"/>
      <c r="Q40" s="16"/>
    </row>
    <row r="41" spans="6:17" ht="12.75">
      <c r="F41" s="11"/>
      <c r="O41" s="9"/>
      <c r="Q41" s="16"/>
    </row>
    <row r="42" spans="15:17" ht="12.75">
      <c r="O42" s="9"/>
      <c r="Q42" s="16"/>
    </row>
    <row r="43" spans="15:17" ht="12.75">
      <c r="O43" s="9"/>
      <c r="Q43" s="16"/>
    </row>
    <row r="44" spans="15:17" ht="12.75">
      <c r="O44" s="9"/>
      <c r="Q44" s="16"/>
    </row>
    <row r="45" spans="15:17" ht="12.75">
      <c r="O45" s="9"/>
      <c r="Q45" s="16"/>
    </row>
    <row r="46" spans="15:17" ht="12.75">
      <c r="O46" s="9"/>
      <c r="Q46" s="16"/>
    </row>
    <row r="47" spans="15:17" ht="12.75">
      <c r="O47" s="9"/>
      <c r="Q47" s="16"/>
    </row>
    <row r="48" spans="15:17" ht="12.75">
      <c r="O48" s="9"/>
      <c r="Q48" s="16"/>
    </row>
    <row r="49" spans="15:17" ht="12.75">
      <c r="O49" s="9"/>
      <c r="Q49" s="16"/>
    </row>
    <row r="50" spans="15:17" ht="12.75">
      <c r="O50" s="9"/>
      <c r="Q50" s="16"/>
    </row>
    <row r="51" spans="15:17" ht="12.75">
      <c r="O51" s="9"/>
      <c r="Q51" s="16"/>
    </row>
    <row r="52" spans="15:17" ht="12.75">
      <c r="O52" s="9"/>
      <c r="Q52" s="16"/>
    </row>
    <row r="53" ht="12.75">
      <c r="Q53" s="17"/>
    </row>
    <row r="73" ht="12.75">
      <c r="B73" t="s">
        <v>14</v>
      </c>
    </row>
    <row r="74" spans="1:7" ht="12.75">
      <c r="A74" t="s">
        <v>0</v>
      </c>
      <c r="B74" t="s">
        <v>4</v>
      </c>
      <c r="C74" t="s">
        <v>5</v>
      </c>
      <c r="D74" t="s">
        <v>13</v>
      </c>
      <c r="E74" t="s">
        <v>7</v>
      </c>
      <c r="F74" t="s">
        <v>8</v>
      </c>
      <c r="G74" t="s">
        <v>9</v>
      </c>
    </row>
    <row r="76" spans="1:7" ht="12.75">
      <c r="A76">
        <v>1000</v>
      </c>
      <c r="B76" s="5">
        <f>$A76/60/B$8*$B$1*3.6</f>
        <v>9.359986348122868</v>
      </c>
      <c r="C76" s="5">
        <f>$A76/60/C$8*$B$1*3.6</f>
        <v>15.787928779966283</v>
      </c>
      <c r="D76" s="5">
        <f aca="true" t="shared" si="18" ref="D76:F97">$A76/60/D$8*$B$1*3.6</f>
        <v>23.68189316994943</v>
      </c>
      <c r="E76" s="5">
        <f t="shared" si="18"/>
        <v>31.70317956622262</v>
      </c>
      <c r="F76" s="5">
        <f t="shared" si="18"/>
        <v>39.311942662116046</v>
      </c>
      <c r="G76" s="5">
        <f aca="true" t="shared" si="19" ref="B76:G98">$A76/60/G$8*$B$1*3.6</f>
        <v>10.105897856585104</v>
      </c>
    </row>
    <row r="77" spans="1:7" ht="12.75">
      <c r="A77">
        <v>1250</v>
      </c>
      <c r="B77" s="5">
        <f>$A77/60/B$8*$B$1*3.6</f>
        <v>11.699982935153583</v>
      </c>
      <c r="C77" s="5">
        <f aca="true" t="shared" si="20" ref="C77:C97">$A77/60/C$8*$B$1*3.6</f>
        <v>19.73491097495785</v>
      </c>
      <c r="D77" s="5">
        <f>$A77/60/D$8*$B$1*3.6</f>
        <v>29.602366462436777</v>
      </c>
      <c r="E77" s="5">
        <f>$A77/60/E$8*$B$1*3.6</f>
        <v>39.62897445777827</v>
      </c>
      <c r="F77" s="5">
        <f t="shared" si="19"/>
        <v>49.13992832764505</v>
      </c>
      <c r="G77" s="5">
        <f t="shared" si="19"/>
        <v>12.632372320731378</v>
      </c>
    </row>
    <row r="78" spans="1:7" ht="12.75">
      <c r="A78">
        <v>1500</v>
      </c>
      <c r="B78" s="5">
        <f t="shared" si="19"/>
        <v>14.0399795221843</v>
      </c>
      <c r="C78" s="5">
        <f t="shared" si="20"/>
        <v>23.681893169949426</v>
      </c>
      <c r="D78" s="5">
        <f t="shared" si="18"/>
        <v>35.522839754924135</v>
      </c>
      <c r="E78" s="5">
        <f t="shared" si="18"/>
        <v>47.55476934933393</v>
      </c>
      <c r="F78" s="5">
        <f t="shared" si="19"/>
        <v>58.967913993174065</v>
      </c>
      <c r="G78" s="5">
        <f t="shared" si="19"/>
        <v>15.158846784877651</v>
      </c>
    </row>
    <row r="79" spans="1:7" ht="12.75">
      <c r="A79">
        <v>1750</v>
      </c>
      <c r="B79" s="5">
        <f t="shared" si="19"/>
        <v>16.37997610921502</v>
      </c>
      <c r="C79" s="5">
        <f t="shared" si="20"/>
        <v>27.628875364940992</v>
      </c>
      <c r="D79" s="5">
        <f t="shared" si="18"/>
        <v>41.44331304741149</v>
      </c>
      <c r="E79" s="5">
        <f t="shared" si="18"/>
        <v>55.480564240889585</v>
      </c>
      <c r="F79" s="5">
        <f t="shared" si="19"/>
        <v>68.79589965870309</v>
      </c>
      <c r="G79" s="5">
        <f t="shared" si="19"/>
        <v>17.68532124902393</v>
      </c>
    </row>
    <row r="80" spans="1:7" ht="12.75">
      <c r="A80">
        <v>2000</v>
      </c>
      <c r="B80" s="5">
        <f t="shared" si="19"/>
        <v>18.719972696245737</v>
      </c>
      <c r="C80" s="5">
        <f t="shared" si="20"/>
        <v>31.575857559932565</v>
      </c>
      <c r="D80" s="5">
        <f t="shared" si="18"/>
        <v>47.36378633989886</v>
      </c>
      <c r="E80" s="5">
        <f t="shared" si="18"/>
        <v>63.40635913244524</v>
      </c>
      <c r="F80" s="5">
        <f t="shared" si="19"/>
        <v>78.62388532423209</v>
      </c>
      <c r="G80" s="5">
        <f t="shared" si="19"/>
        <v>20.211795713170208</v>
      </c>
    </row>
    <row r="81" spans="1:7" ht="12.75">
      <c r="A81">
        <v>2250</v>
      </c>
      <c r="B81" s="5">
        <f t="shared" si="19"/>
        <v>21.059969283276455</v>
      </c>
      <c r="C81" s="5">
        <f t="shared" si="20"/>
        <v>35.522839754924135</v>
      </c>
      <c r="D81" s="5">
        <f t="shared" si="18"/>
        <v>53.2842596323862</v>
      </c>
      <c r="E81" s="5">
        <f t="shared" si="18"/>
        <v>71.3321540240009</v>
      </c>
      <c r="F81" s="5">
        <f t="shared" si="19"/>
        <v>88.4518709897611</v>
      </c>
      <c r="G81" s="5">
        <f t="shared" si="19"/>
        <v>22.73827017731648</v>
      </c>
    </row>
    <row r="82" spans="1:7" ht="12.75">
      <c r="A82">
        <v>2500</v>
      </c>
      <c r="B82" s="5">
        <f t="shared" si="19"/>
        <v>23.399965870307167</v>
      </c>
      <c r="C82" s="5">
        <f t="shared" si="20"/>
        <v>39.4698219499157</v>
      </c>
      <c r="D82" s="5">
        <f t="shared" si="18"/>
        <v>59.204732924873554</v>
      </c>
      <c r="E82" s="5">
        <f t="shared" si="18"/>
        <v>79.25794891555654</v>
      </c>
      <c r="F82" s="5">
        <f t="shared" si="19"/>
        <v>98.2798566552901</v>
      </c>
      <c r="G82" s="5">
        <f t="shared" si="19"/>
        <v>25.264744641462755</v>
      </c>
    </row>
    <row r="83" spans="1:7" ht="12.75">
      <c r="A83">
        <v>2750</v>
      </c>
      <c r="B83" s="5">
        <f t="shared" si="19"/>
        <v>25.739962457337885</v>
      </c>
      <c r="C83" s="5">
        <f t="shared" si="20"/>
        <v>43.41680414490728</v>
      </c>
      <c r="D83" s="5">
        <f t="shared" si="18"/>
        <v>65.12520621736091</v>
      </c>
      <c r="E83" s="5">
        <f t="shared" si="18"/>
        <v>87.18374380711221</v>
      </c>
      <c r="F83" s="5">
        <f t="shared" si="19"/>
        <v>108.10784232081913</v>
      </c>
      <c r="G83" s="5">
        <f t="shared" si="19"/>
        <v>27.791219105609027</v>
      </c>
    </row>
    <row r="84" spans="1:7" ht="12.75">
      <c r="A84">
        <v>3000</v>
      </c>
      <c r="B84" s="5">
        <f t="shared" si="19"/>
        <v>28.0799590443686</v>
      </c>
      <c r="C84" s="5">
        <f t="shared" si="20"/>
        <v>47.36378633989885</v>
      </c>
      <c r="D84" s="5">
        <f t="shared" si="18"/>
        <v>71.04567950984827</v>
      </c>
      <c r="E84" s="5">
        <f t="shared" si="18"/>
        <v>95.10953869866786</v>
      </c>
      <c r="F84" s="5">
        <f t="shared" si="19"/>
        <v>117.93582798634813</v>
      </c>
      <c r="G84" s="5">
        <f t="shared" si="19"/>
        <v>30.317693569755303</v>
      </c>
    </row>
    <row r="85" spans="1:7" ht="12.75">
      <c r="A85">
        <v>3250</v>
      </c>
      <c r="B85" s="5">
        <f t="shared" si="19"/>
        <v>30.419955631399315</v>
      </c>
      <c r="C85" s="5">
        <f t="shared" si="20"/>
        <v>51.310768534890414</v>
      </c>
      <c r="D85" s="5">
        <f t="shared" si="18"/>
        <v>76.96615280233563</v>
      </c>
      <c r="E85" s="5">
        <f t="shared" si="18"/>
        <v>103.0353335902235</v>
      </c>
      <c r="F85" s="5">
        <f t="shared" si="19"/>
        <v>127.76381365187713</v>
      </c>
      <c r="G85" s="5">
        <f t="shared" si="19"/>
        <v>32.844168033901575</v>
      </c>
    </row>
    <row r="86" spans="1:7" ht="12.75">
      <c r="A86">
        <v>3500</v>
      </c>
      <c r="B86" s="5">
        <f t="shared" si="19"/>
        <v>32.75995221843004</v>
      </c>
      <c r="C86" s="5">
        <f t="shared" si="20"/>
        <v>55.257750729881984</v>
      </c>
      <c r="D86" s="5">
        <f t="shared" si="18"/>
        <v>82.88662609482299</v>
      </c>
      <c r="E86" s="5">
        <f t="shared" si="18"/>
        <v>110.96112848177917</v>
      </c>
      <c r="F86" s="5">
        <f t="shared" si="19"/>
        <v>137.59179931740618</v>
      </c>
      <c r="G86" s="5">
        <f t="shared" si="19"/>
        <v>35.37064249804786</v>
      </c>
    </row>
    <row r="87" spans="1:7" ht="12.75">
      <c r="A87">
        <v>3750</v>
      </c>
      <c r="B87" s="5">
        <f t="shared" si="19"/>
        <v>35.099948805460755</v>
      </c>
      <c r="C87" s="5">
        <f t="shared" si="20"/>
        <v>59.204732924873554</v>
      </c>
      <c r="D87" s="5">
        <f t="shared" si="18"/>
        <v>88.80709938731034</v>
      </c>
      <c r="E87" s="5">
        <f t="shared" si="18"/>
        <v>118.88692337333482</v>
      </c>
      <c r="F87" s="5">
        <f t="shared" si="19"/>
        <v>147.41978498293517</v>
      </c>
      <c r="G87" s="5">
        <f t="shared" si="19"/>
        <v>37.89711696219413</v>
      </c>
    </row>
    <row r="88" spans="1:7" ht="12.75">
      <c r="A88">
        <v>4000</v>
      </c>
      <c r="B88" s="5">
        <f t="shared" si="19"/>
        <v>37.439945392491474</v>
      </c>
      <c r="C88" s="5">
        <f t="shared" si="20"/>
        <v>63.15171511986513</v>
      </c>
      <c r="D88" s="5">
        <f t="shared" si="18"/>
        <v>94.72757267979772</v>
      </c>
      <c r="E88" s="5">
        <f t="shared" si="18"/>
        <v>126.81271826489048</v>
      </c>
      <c r="F88" s="5">
        <f t="shared" si="19"/>
        <v>157.24777064846418</v>
      </c>
      <c r="G88" s="5">
        <f t="shared" si="19"/>
        <v>40.423591426340415</v>
      </c>
    </row>
    <row r="89" spans="1:7" ht="12.75">
      <c r="A89">
        <v>4250</v>
      </c>
      <c r="B89" s="5">
        <f t="shared" si="19"/>
        <v>39.779941979522185</v>
      </c>
      <c r="C89" s="5">
        <f t="shared" si="20"/>
        <v>67.09869731485668</v>
      </c>
      <c r="D89" s="5">
        <f t="shared" si="18"/>
        <v>100.64804597228506</v>
      </c>
      <c r="E89" s="5">
        <f t="shared" si="18"/>
        <v>134.73851315644612</v>
      </c>
      <c r="F89" s="5">
        <f t="shared" si="19"/>
        <v>167.0757563139932</v>
      </c>
      <c r="G89" s="5">
        <f t="shared" si="19"/>
        <v>42.95006589048668</v>
      </c>
    </row>
    <row r="90" spans="1:7" ht="12.75">
      <c r="A90">
        <v>4500</v>
      </c>
      <c r="B90" s="5">
        <f t="shared" si="19"/>
        <v>42.11993856655291</v>
      </c>
      <c r="C90" s="5">
        <f t="shared" si="20"/>
        <v>71.04567950984827</v>
      </c>
      <c r="D90" s="5">
        <f t="shared" si="18"/>
        <v>106.5685192647724</v>
      </c>
      <c r="E90" s="5">
        <f t="shared" si="18"/>
        <v>142.6643080480018</v>
      </c>
      <c r="F90" s="5">
        <f t="shared" si="19"/>
        <v>176.9037419795222</v>
      </c>
      <c r="G90" s="5">
        <f t="shared" si="19"/>
        <v>45.47654035463296</v>
      </c>
    </row>
    <row r="91" spans="1:7" ht="12.75">
      <c r="A91">
        <v>4750</v>
      </c>
      <c r="B91" s="5">
        <f t="shared" si="19"/>
        <v>44.45993515358363</v>
      </c>
      <c r="C91" s="5">
        <f t="shared" si="20"/>
        <v>74.99266170483985</v>
      </c>
      <c r="D91" s="5">
        <f t="shared" si="18"/>
        <v>112.48899255725976</v>
      </c>
      <c r="E91" s="5">
        <f t="shared" si="18"/>
        <v>150.59010293955745</v>
      </c>
      <c r="F91" s="5">
        <f t="shared" si="19"/>
        <v>186.73172764505122</v>
      </c>
      <c r="G91" s="5">
        <f t="shared" si="19"/>
        <v>48.003014818779235</v>
      </c>
    </row>
    <row r="92" spans="1:7" ht="12.75">
      <c r="A92">
        <v>5000</v>
      </c>
      <c r="B92" s="5">
        <f t="shared" si="19"/>
        <v>46.79993174061433</v>
      </c>
      <c r="C92" s="5">
        <f t="shared" si="20"/>
        <v>78.9396438998314</v>
      </c>
      <c r="D92" s="5">
        <f t="shared" si="18"/>
        <v>118.40946584974711</v>
      </c>
      <c r="E92" s="5">
        <f t="shared" si="18"/>
        <v>158.51589783111308</v>
      </c>
      <c r="F92" s="5">
        <f t="shared" si="19"/>
        <v>196.5597133105802</v>
      </c>
      <c r="G92" s="5">
        <f t="shared" si="19"/>
        <v>50.52948928292551</v>
      </c>
    </row>
    <row r="93" spans="1:7" ht="12.75">
      <c r="A93">
        <v>5250</v>
      </c>
      <c r="B93" s="5">
        <f t="shared" si="19"/>
        <v>49.13992832764505</v>
      </c>
      <c r="C93" s="5">
        <f t="shared" si="20"/>
        <v>82.88662609482299</v>
      </c>
      <c r="D93" s="5">
        <f t="shared" si="18"/>
        <v>124.32993914223448</v>
      </c>
      <c r="E93" s="5">
        <f t="shared" si="18"/>
        <v>166.44169272266876</v>
      </c>
      <c r="F93" s="5">
        <f t="shared" si="19"/>
        <v>206.38769897610925</v>
      </c>
      <c r="G93" s="5">
        <f t="shared" si="19"/>
        <v>53.055963747071786</v>
      </c>
    </row>
    <row r="94" spans="1:7" ht="12.75">
      <c r="A94">
        <v>5500</v>
      </c>
      <c r="B94" s="5">
        <f t="shared" si="19"/>
        <v>51.47992491467577</v>
      </c>
      <c r="C94" s="5">
        <f t="shared" si="20"/>
        <v>86.83360828981456</v>
      </c>
      <c r="D94" s="5">
        <f t="shared" si="18"/>
        <v>130.25041243472182</v>
      </c>
      <c r="E94" s="5">
        <f t="shared" si="18"/>
        <v>174.36748761422442</v>
      </c>
      <c r="F94" s="5">
        <f t="shared" si="19"/>
        <v>216.21568464163826</v>
      </c>
      <c r="G94" s="5">
        <f t="shared" si="19"/>
        <v>55.582438211218054</v>
      </c>
    </row>
    <row r="95" spans="1:7" ht="12.75">
      <c r="A95">
        <v>5750</v>
      </c>
      <c r="B95" s="5">
        <f t="shared" si="19"/>
        <v>53.81992150170649</v>
      </c>
      <c r="C95" s="5">
        <f t="shared" si="20"/>
        <v>90.78059048480611</v>
      </c>
      <c r="D95" s="5">
        <f t="shared" si="18"/>
        <v>136.1708857272092</v>
      </c>
      <c r="E95" s="5">
        <f t="shared" si="18"/>
        <v>182.29328250578004</v>
      </c>
      <c r="F95" s="5">
        <f t="shared" si="19"/>
        <v>226.04367030716722</v>
      </c>
      <c r="G95" s="5">
        <f t="shared" si="19"/>
        <v>58.10891267536433</v>
      </c>
    </row>
    <row r="96" spans="1:7" ht="12.75">
      <c r="A96">
        <v>6000</v>
      </c>
      <c r="B96" s="5">
        <f t="shared" si="19"/>
        <v>56.1599180887372</v>
      </c>
      <c r="C96" s="5">
        <f t="shared" si="20"/>
        <v>94.7275726797977</v>
      </c>
      <c r="D96" s="5">
        <f t="shared" si="18"/>
        <v>142.09135901969654</v>
      </c>
      <c r="E96" s="5">
        <f t="shared" si="18"/>
        <v>190.21907739733572</v>
      </c>
      <c r="F96" s="5">
        <f t="shared" si="19"/>
        <v>235.87165597269626</v>
      </c>
      <c r="G96" s="5">
        <f t="shared" si="19"/>
        <v>60.635387139510605</v>
      </c>
    </row>
    <row r="97" spans="1:7" ht="12.75">
      <c r="A97">
        <v>6250</v>
      </c>
      <c r="B97" s="5">
        <f t="shared" si="19"/>
        <v>58.49991467576792</v>
      </c>
      <c r="C97" s="5">
        <f t="shared" si="20"/>
        <v>98.67455487478927</v>
      </c>
      <c r="D97" s="5">
        <f t="shared" si="18"/>
        <v>148.0118323121839</v>
      </c>
      <c r="E97" s="5">
        <f t="shared" si="18"/>
        <v>198.14487228889138</v>
      </c>
      <c r="F97" s="5">
        <f t="shared" si="19"/>
        <v>245.69964163822527</v>
      </c>
      <c r="G97" s="5">
        <f t="shared" si="19"/>
        <v>63.16186160365688</v>
      </c>
    </row>
    <row r="98" spans="1:7" ht="12.75">
      <c r="A98">
        <v>6500</v>
      </c>
      <c r="B98" s="5">
        <f t="shared" si="19"/>
        <v>60.83991126279863</v>
      </c>
      <c r="C98" s="5">
        <f t="shared" si="19"/>
        <v>102.62153706978083</v>
      </c>
      <c r="D98" s="5">
        <f t="shared" si="19"/>
        <v>153.93230560467126</v>
      </c>
      <c r="E98" s="5">
        <f t="shared" si="19"/>
        <v>206.070667180447</v>
      </c>
      <c r="F98" s="5">
        <f t="shared" si="19"/>
        <v>255.52762730375426</v>
      </c>
      <c r="G98" s="5">
        <f t="shared" si="19"/>
        <v>65.68833606780315</v>
      </c>
    </row>
    <row r="99" spans="6:7" ht="12.75">
      <c r="F99" s="5"/>
      <c r="G99" s="5"/>
    </row>
    <row r="147" ht="12.75">
      <c r="B147" t="s">
        <v>54</v>
      </c>
    </row>
    <row r="148" spans="1:7" ht="12.75">
      <c r="A148" t="s">
        <v>0</v>
      </c>
      <c r="B148" t="s">
        <v>4</v>
      </c>
      <c r="C148" t="s">
        <v>5</v>
      </c>
      <c r="D148" t="s">
        <v>13</v>
      </c>
      <c r="E148" t="s">
        <v>7</v>
      </c>
      <c r="F148" t="s">
        <v>8</v>
      </c>
      <c r="G148" t="s">
        <v>9</v>
      </c>
    </row>
    <row r="150" spans="1:7" ht="12.75">
      <c r="A150">
        <v>1000</v>
      </c>
      <c r="B150" s="1">
        <f>$B12*$B$7*$C$5</f>
        <v>2608.8720000000003</v>
      </c>
      <c r="C150" s="1">
        <f>$B12*C$7*$C$5</f>
        <v>1546.6884</v>
      </c>
      <c r="D150" s="1">
        <f>$B12*D$7*$C$5</f>
        <v>1031.1255999999998</v>
      </c>
      <c r="E150" s="1">
        <f>$B12*E$7*$C$5</f>
        <v>770.2384000000001</v>
      </c>
      <c r="F150" s="1">
        <f>$B12*F$7*$C$5</f>
        <v>621.1600000000001</v>
      </c>
      <c r="G150" s="1">
        <f>$B12*G$7*$C$5</f>
        <v>2416.3124000000003</v>
      </c>
    </row>
    <row r="151" spans="1:7" ht="12.75">
      <c r="A151">
        <v>1250</v>
      </c>
      <c r="B151" s="1">
        <f aca="true" t="shared" si="21" ref="B151:B172">$B13*$B$7*$C$5</f>
        <v>2695.014</v>
      </c>
      <c r="C151" s="1">
        <f aca="true" t="shared" si="22" ref="C151:G172">$B13*C$7*$C$5</f>
        <v>1597.7583000000002</v>
      </c>
      <c r="D151" s="1">
        <f t="shared" si="22"/>
        <v>1065.1722</v>
      </c>
      <c r="E151" s="1">
        <f t="shared" si="22"/>
        <v>795.6708000000001</v>
      </c>
      <c r="F151" s="1">
        <f t="shared" si="22"/>
        <v>641.6700000000001</v>
      </c>
      <c r="G151" s="1">
        <f t="shared" si="22"/>
        <v>2496.0963</v>
      </c>
    </row>
    <row r="152" spans="1:7" ht="12.75">
      <c r="A152">
        <v>1500</v>
      </c>
      <c r="B152" s="1">
        <f t="shared" si="21"/>
        <v>2818.0740000000005</v>
      </c>
      <c r="C152" s="1">
        <f t="shared" si="22"/>
        <v>1670.7153000000003</v>
      </c>
      <c r="D152" s="1">
        <f t="shared" si="22"/>
        <v>1113.8102000000001</v>
      </c>
      <c r="E152" s="1">
        <f t="shared" si="22"/>
        <v>832.0028</v>
      </c>
      <c r="F152" s="1">
        <f t="shared" si="22"/>
        <v>670.97</v>
      </c>
      <c r="G152" s="1">
        <f t="shared" si="22"/>
        <v>2610.0733000000005</v>
      </c>
    </row>
    <row r="153" spans="1:7" ht="12.75">
      <c r="A153">
        <v>1750</v>
      </c>
      <c r="B153" s="1">
        <f t="shared" si="21"/>
        <v>2904.2160000000003</v>
      </c>
      <c r="C153" s="1">
        <f t="shared" si="22"/>
        <v>1721.7852000000005</v>
      </c>
      <c r="D153" s="1">
        <f t="shared" si="22"/>
        <v>1147.8568</v>
      </c>
      <c r="E153" s="1">
        <f t="shared" si="22"/>
        <v>857.4352</v>
      </c>
      <c r="F153" s="1">
        <f t="shared" si="22"/>
        <v>691.48</v>
      </c>
      <c r="G153" s="1">
        <f t="shared" si="22"/>
        <v>2689.8572000000004</v>
      </c>
    </row>
    <row r="154" spans="1:7" ht="12.75">
      <c r="A154">
        <v>2000</v>
      </c>
      <c r="B154" s="1">
        <f t="shared" si="21"/>
        <v>3027.2760000000003</v>
      </c>
      <c r="C154" s="1">
        <f t="shared" si="22"/>
        <v>1794.7422000000004</v>
      </c>
      <c r="D154" s="1">
        <f t="shared" si="22"/>
        <v>1196.4948</v>
      </c>
      <c r="E154" s="1">
        <f t="shared" si="22"/>
        <v>893.7672000000001</v>
      </c>
      <c r="F154" s="1">
        <f t="shared" si="22"/>
        <v>720.7800000000001</v>
      </c>
      <c r="G154" s="1">
        <f t="shared" si="22"/>
        <v>2803.8342000000002</v>
      </c>
    </row>
    <row r="155" spans="1:7" ht="12.75">
      <c r="A155">
        <v>2250</v>
      </c>
      <c r="B155" s="1">
        <f t="shared" si="21"/>
        <v>3088.8060000000005</v>
      </c>
      <c r="C155" s="1">
        <f t="shared" si="22"/>
        <v>1831.2207</v>
      </c>
      <c r="D155" s="1">
        <f t="shared" si="22"/>
        <v>1220.8138</v>
      </c>
      <c r="E155" s="1">
        <f t="shared" si="22"/>
        <v>911.9332</v>
      </c>
      <c r="F155" s="1">
        <f t="shared" si="22"/>
        <v>735.4300000000001</v>
      </c>
      <c r="G155" s="1">
        <f t="shared" si="22"/>
        <v>2860.8227</v>
      </c>
    </row>
    <row r="156" spans="1:7" ht="12.75">
      <c r="A156">
        <v>2500</v>
      </c>
      <c r="B156" s="1">
        <f t="shared" si="21"/>
        <v>3125.724</v>
      </c>
      <c r="C156" s="1">
        <f t="shared" si="22"/>
        <v>1853.1078000000002</v>
      </c>
      <c r="D156" s="1">
        <f t="shared" si="22"/>
        <v>1235.4052</v>
      </c>
      <c r="E156" s="1">
        <f t="shared" si="22"/>
        <v>922.8328</v>
      </c>
      <c r="F156" s="1">
        <f t="shared" si="22"/>
        <v>744.22</v>
      </c>
      <c r="G156" s="1">
        <f t="shared" si="22"/>
        <v>2895.0158</v>
      </c>
    </row>
    <row r="157" spans="1:7" ht="12.75">
      <c r="A157">
        <v>2750</v>
      </c>
      <c r="B157" s="1">
        <f t="shared" si="21"/>
        <v>3150.3360000000002</v>
      </c>
      <c r="C157" s="1">
        <f t="shared" si="22"/>
        <v>1867.6992000000002</v>
      </c>
      <c r="D157" s="1">
        <f t="shared" si="22"/>
        <v>1245.1328</v>
      </c>
      <c r="E157" s="1">
        <f t="shared" si="22"/>
        <v>930.0992</v>
      </c>
      <c r="F157" s="1">
        <f t="shared" si="22"/>
        <v>750.08</v>
      </c>
      <c r="G157" s="1">
        <f t="shared" si="22"/>
        <v>2917.8112</v>
      </c>
    </row>
    <row r="158" spans="1:7" ht="12.75">
      <c r="A158">
        <v>3000</v>
      </c>
      <c r="B158" s="1">
        <f t="shared" si="21"/>
        <v>3187.254</v>
      </c>
      <c r="C158" s="1">
        <f t="shared" si="22"/>
        <v>1889.5863000000004</v>
      </c>
      <c r="D158" s="1">
        <f t="shared" si="22"/>
        <v>1259.7242</v>
      </c>
      <c r="E158" s="1">
        <f t="shared" si="22"/>
        <v>940.9988000000001</v>
      </c>
      <c r="F158" s="1">
        <f t="shared" si="22"/>
        <v>758.87</v>
      </c>
      <c r="G158" s="1">
        <f t="shared" si="22"/>
        <v>2952.0043</v>
      </c>
    </row>
    <row r="159" spans="1:7" ht="12.75">
      <c r="A159">
        <v>3250</v>
      </c>
      <c r="B159" s="1">
        <f t="shared" si="21"/>
        <v>3236.4780000000005</v>
      </c>
      <c r="C159" s="1">
        <f t="shared" si="22"/>
        <v>1918.7691000000002</v>
      </c>
      <c r="D159" s="1">
        <f t="shared" si="22"/>
        <v>1279.1794</v>
      </c>
      <c r="E159" s="1">
        <f t="shared" si="22"/>
        <v>955.5316</v>
      </c>
      <c r="F159" s="1">
        <f t="shared" si="22"/>
        <v>770.59</v>
      </c>
      <c r="G159" s="1">
        <f t="shared" si="22"/>
        <v>2997.5951000000005</v>
      </c>
    </row>
    <row r="160" spans="1:7" ht="12.75">
      <c r="A160">
        <v>3500</v>
      </c>
      <c r="B160" s="1">
        <f t="shared" si="21"/>
        <v>3322.6200000000003</v>
      </c>
      <c r="C160" s="1">
        <f t="shared" si="22"/>
        <v>1969.8390000000004</v>
      </c>
      <c r="D160" s="1">
        <f t="shared" si="22"/>
        <v>1313.226</v>
      </c>
      <c r="E160" s="1">
        <f t="shared" si="22"/>
        <v>980.964</v>
      </c>
      <c r="F160" s="1">
        <f t="shared" si="22"/>
        <v>791.1</v>
      </c>
      <c r="G160" s="1">
        <f t="shared" si="22"/>
        <v>3077.379</v>
      </c>
    </row>
    <row r="161" spans="1:7" ht="12.75">
      <c r="A161">
        <v>3750</v>
      </c>
      <c r="B161" s="1">
        <f t="shared" si="21"/>
        <v>3396.456</v>
      </c>
      <c r="C161" s="1">
        <f t="shared" si="22"/>
        <v>2013.6132000000002</v>
      </c>
      <c r="D161" s="1">
        <f t="shared" si="22"/>
        <v>1342.4088</v>
      </c>
      <c r="E161" s="1">
        <f t="shared" si="22"/>
        <v>1002.7632000000001</v>
      </c>
      <c r="F161" s="1">
        <f t="shared" si="22"/>
        <v>808.6800000000001</v>
      </c>
      <c r="G161" s="1">
        <f t="shared" si="22"/>
        <v>3145.7652000000003</v>
      </c>
    </row>
    <row r="162" spans="1:7" ht="12.75">
      <c r="A162">
        <v>4000</v>
      </c>
      <c r="B162" s="1">
        <f t="shared" si="21"/>
        <v>3445.6800000000003</v>
      </c>
      <c r="C162" s="1">
        <f t="shared" si="22"/>
        <v>2042.7960000000003</v>
      </c>
      <c r="D162" s="1">
        <f t="shared" si="22"/>
        <v>1361.864</v>
      </c>
      <c r="E162" s="1">
        <f t="shared" si="22"/>
        <v>1017.296</v>
      </c>
      <c r="F162" s="1">
        <f t="shared" si="22"/>
        <v>820.4000000000001</v>
      </c>
      <c r="G162" s="1">
        <f t="shared" si="22"/>
        <v>3191.356</v>
      </c>
    </row>
    <row r="163" spans="1:7" ht="12.75">
      <c r="A163">
        <v>4250</v>
      </c>
      <c r="B163" s="1">
        <f t="shared" si="21"/>
        <v>3421.0680000000007</v>
      </c>
      <c r="C163" s="1">
        <f t="shared" si="22"/>
        <v>2028.2046000000003</v>
      </c>
      <c r="D163" s="1">
        <f t="shared" si="22"/>
        <v>1352.1363999999999</v>
      </c>
      <c r="E163" s="1">
        <f t="shared" si="22"/>
        <v>1010.0296</v>
      </c>
      <c r="F163" s="1">
        <f t="shared" si="22"/>
        <v>814.5400000000001</v>
      </c>
      <c r="G163" s="1">
        <f t="shared" si="22"/>
        <v>3168.5606000000002</v>
      </c>
    </row>
    <row r="164" spans="1:7" ht="12.75">
      <c r="A164">
        <v>4500</v>
      </c>
      <c r="B164" s="1">
        <f t="shared" si="21"/>
        <v>3396.456</v>
      </c>
      <c r="C164" s="1">
        <f t="shared" si="22"/>
        <v>2013.6132000000002</v>
      </c>
      <c r="D164" s="1">
        <f t="shared" si="22"/>
        <v>1342.4088</v>
      </c>
      <c r="E164" s="1">
        <f t="shared" si="22"/>
        <v>1002.7632000000001</v>
      </c>
      <c r="F164" s="1">
        <f t="shared" si="22"/>
        <v>808.6800000000001</v>
      </c>
      <c r="G164" s="1">
        <f t="shared" si="22"/>
        <v>3145.7652000000003</v>
      </c>
    </row>
    <row r="165" spans="1:7" ht="12.75">
      <c r="A165">
        <v>4750</v>
      </c>
      <c r="B165" s="1">
        <f t="shared" si="21"/>
        <v>3322.6200000000003</v>
      </c>
      <c r="C165" s="1">
        <f t="shared" si="22"/>
        <v>1969.8390000000004</v>
      </c>
      <c r="D165" s="1">
        <f t="shared" si="22"/>
        <v>1313.226</v>
      </c>
      <c r="E165" s="1">
        <f t="shared" si="22"/>
        <v>980.964</v>
      </c>
      <c r="F165" s="1">
        <f t="shared" si="22"/>
        <v>791.1</v>
      </c>
      <c r="G165" s="1">
        <f t="shared" si="22"/>
        <v>3077.379</v>
      </c>
    </row>
    <row r="166" spans="1:7" ht="12.75">
      <c r="A166">
        <v>5000</v>
      </c>
      <c r="B166" s="1">
        <f t="shared" si="21"/>
        <v>3236.4780000000005</v>
      </c>
      <c r="C166" s="1">
        <f t="shared" si="22"/>
        <v>1918.7691000000002</v>
      </c>
      <c r="D166" s="1">
        <f t="shared" si="22"/>
        <v>1279.1794</v>
      </c>
      <c r="E166" s="1">
        <f t="shared" si="22"/>
        <v>955.5316</v>
      </c>
      <c r="F166" s="1">
        <f t="shared" si="22"/>
        <v>770.59</v>
      </c>
      <c r="G166" s="1">
        <f t="shared" si="22"/>
        <v>2997.5951000000005</v>
      </c>
    </row>
    <row r="167" spans="1:7" ht="12.75">
      <c r="A167">
        <v>5250</v>
      </c>
      <c r="B167" s="1">
        <f t="shared" si="21"/>
        <v>3150.3360000000002</v>
      </c>
      <c r="C167" s="1">
        <f t="shared" si="22"/>
        <v>1867.6992000000002</v>
      </c>
      <c r="D167" s="1">
        <f t="shared" si="22"/>
        <v>1245.1328</v>
      </c>
      <c r="E167" s="1">
        <f t="shared" si="22"/>
        <v>930.0992</v>
      </c>
      <c r="F167" s="1">
        <f t="shared" si="22"/>
        <v>750.08</v>
      </c>
      <c r="G167" s="1">
        <f t="shared" si="22"/>
        <v>2917.8112</v>
      </c>
    </row>
    <row r="168" spans="1:7" ht="12.75">
      <c r="A168">
        <v>5500</v>
      </c>
      <c r="B168" s="1">
        <f t="shared" si="21"/>
        <v>3002.664</v>
      </c>
      <c r="C168" s="1">
        <f t="shared" si="22"/>
        <v>1780.1508000000003</v>
      </c>
      <c r="D168" s="1">
        <f t="shared" si="22"/>
        <v>1186.7672</v>
      </c>
      <c r="E168" s="1">
        <f t="shared" si="22"/>
        <v>886.5008</v>
      </c>
      <c r="F168" s="1">
        <f t="shared" si="22"/>
        <v>714.9200000000001</v>
      </c>
      <c r="G168" s="1">
        <f t="shared" si="22"/>
        <v>2781.0388000000003</v>
      </c>
    </row>
    <row r="169" spans="1:7" ht="12.75">
      <c r="A169">
        <v>5750</v>
      </c>
      <c r="B169" s="1">
        <f t="shared" si="21"/>
        <v>2818.0740000000005</v>
      </c>
      <c r="C169" s="1">
        <f t="shared" si="22"/>
        <v>1670.7153000000003</v>
      </c>
      <c r="D169" s="1">
        <f t="shared" si="22"/>
        <v>1113.8102000000001</v>
      </c>
      <c r="E169" s="1">
        <f t="shared" si="22"/>
        <v>832.0028</v>
      </c>
      <c r="F169" s="1">
        <f t="shared" si="22"/>
        <v>670.97</v>
      </c>
      <c r="G169" s="1">
        <f t="shared" si="22"/>
        <v>2610.0733000000005</v>
      </c>
    </row>
    <row r="170" spans="1:7" ht="12.75">
      <c r="A170">
        <v>6000</v>
      </c>
      <c r="B170" s="1">
        <f t="shared" si="21"/>
        <v>2584.26</v>
      </c>
      <c r="C170" s="1">
        <f t="shared" si="22"/>
        <v>1532.0970000000004</v>
      </c>
      <c r="D170" s="1">
        <f t="shared" si="22"/>
        <v>1021.3979999999999</v>
      </c>
      <c r="E170" s="1">
        <f t="shared" si="22"/>
        <v>762.972</v>
      </c>
      <c r="F170" s="1">
        <f t="shared" si="22"/>
        <v>615.3000000000001</v>
      </c>
      <c r="G170" s="1">
        <f t="shared" si="22"/>
        <v>2393.5170000000003</v>
      </c>
    </row>
    <row r="171" spans="1:7" ht="12.75">
      <c r="A171">
        <v>6250</v>
      </c>
      <c r="B171" s="1">
        <f t="shared" si="21"/>
        <v>2399.67</v>
      </c>
      <c r="C171" s="1">
        <f t="shared" si="22"/>
        <v>1422.6615000000004</v>
      </c>
      <c r="D171" s="1">
        <f t="shared" si="22"/>
        <v>948.441</v>
      </c>
      <c r="E171" s="1">
        <f t="shared" si="22"/>
        <v>708.474</v>
      </c>
      <c r="F171" s="1">
        <f t="shared" si="22"/>
        <v>571.35</v>
      </c>
      <c r="G171" s="1">
        <f t="shared" si="22"/>
        <v>2222.5515000000005</v>
      </c>
    </row>
    <row r="172" spans="1:7" ht="12.75">
      <c r="A172">
        <v>6500</v>
      </c>
      <c r="B172" s="1">
        <f t="shared" si="21"/>
        <v>2165.856</v>
      </c>
      <c r="C172" s="1">
        <f t="shared" si="22"/>
        <v>1284.0432</v>
      </c>
      <c r="D172" s="1">
        <f t="shared" si="22"/>
        <v>856.0287999999999</v>
      </c>
      <c r="E172" s="1">
        <f t="shared" si="22"/>
        <v>639.4432</v>
      </c>
      <c r="F172" s="1">
        <f t="shared" si="22"/>
        <v>515.6800000000001</v>
      </c>
      <c r="G172" s="1">
        <f t="shared" si="22"/>
        <v>2005.9952</v>
      </c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2" spans="1:3" ht="12.75">
      <c r="A222" t="s">
        <v>15</v>
      </c>
      <c r="B222" s="8">
        <v>1.96</v>
      </c>
      <c r="C222" s="7">
        <v>1.96</v>
      </c>
    </row>
    <row r="223" spans="1:3" ht="15.75">
      <c r="A223" t="s">
        <v>16</v>
      </c>
      <c r="B223" s="8">
        <v>0.31</v>
      </c>
      <c r="C223" s="7">
        <v>0.31</v>
      </c>
    </row>
    <row r="224" spans="1:3" ht="12.75">
      <c r="A224" s="4" t="s">
        <v>37</v>
      </c>
      <c r="B224" s="8">
        <v>1.155</v>
      </c>
      <c r="C224" s="7">
        <v>1.155</v>
      </c>
    </row>
    <row r="225" spans="2:8" ht="12.75">
      <c r="B225" t="s">
        <v>28</v>
      </c>
      <c r="H225" t="s">
        <v>22</v>
      </c>
    </row>
    <row r="226" spans="1:9" ht="15.75">
      <c r="A226" t="s">
        <v>17</v>
      </c>
      <c r="B226" t="s">
        <v>18</v>
      </c>
      <c r="C226" t="s">
        <v>24</v>
      </c>
      <c r="D226" t="s">
        <v>36</v>
      </c>
      <c r="F226" t="s">
        <v>26</v>
      </c>
      <c r="G226" t="s">
        <v>27</v>
      </c>
      <c r="I226" t="s">
        <v>25</v>
      </c>
    </row>
    <row r="227" spans="1:9" ht="12.75">
      <c r="A227">
        <v>0</v>
      </c>
      <c r="B227">
        <v>0</v>
      </c>
      <c r="C227">
        <v>0</v>
      </c>
      <c r="D227" s="1">
        <f>C227+$I$227+$I$235</f>
        <v>200.12400000000002</v>
      </c>
      <c r="F227" s="8">
        <v>0.017</v>
      </c>
      <c r="G227" s="8">
        <v>1200</v>
      </c>
      <c r="I227" s="1">
        <f>F227*G227*9.81*COS(G233/$F$231)</f>
        <v>200.12400000000002</v>
      </c>
    </row>
    <row r="228" spans="1:7" ht="12.75">
      <c r="A228">
        <v>10</v>
      </c>
      <c r="B228" s="1">
        <f aca="true" t="shared" si="23" ref="B228:B253">A228/3.6</f>
        <v>2.7777777777777777</v>
      </c>
      <c r="C228" s="1">
        <f aca="true" t="shared" si="24" ref="C228:C253">1/2*$B$224*$B$223*$B$222*B228^2</f>
        <v>2.7074768518518515</v>
      </c>
      <c r="D228" s="1">
        <f aca="true" t="shared" si="25" ref="D228:D253">C228+$I$227+$I$235</f>
        <v>202.83147685185187</v>
      </c>
      <c r="F228" s="7">
        <v>0.017</v>
      </c>
      <c r="G228" s="7">
        <v>1200</v>
      </c>
    </row>
    <row r="229" spans="1:4" ht="12.75">
      <c r="A229">
        <v>20</v>
      </c>
      <c r="B229" s="1">
        <f t="shared" si="23"/>
        <v>5.555555555555555</v>
      </c>
      <c r="C229" s="1">
        <f t="shared" si="24"/>
        <v>10.829907407407406</v>
      </c>
      <c r="D229" s="1">
        <f t="shared" si="25"/>
        <v>210.95390740740743</v>
      </c>
    </row>
    <row r="230" spans="1:4" ht="12.75">
      <c r="A230">
        <v>30</v>
      </c>
      <c r="B230" s="1">
        <f t="shared" si="23"/>
        <v>8.333333333333334</v>
      </c>
      <c r="C230" s="1">
        <f t="shared" si="24"/>
        <v>24.367291666666667</v>
      </c>
      <c r="D230" s="1">
        <f t="shared" si="25"/>
        <v>224.49129166666668</v>
      </c>
    </row>
    <row r="231" spans="1:8" ht="12.75">
      <c r="A231">
        <v>40</v>
      </c>
      <c r="B231" s="1">
        <f t="shared" si="23"/>
        <v>11.11111111111111</v>
      </c>
      <c r="C231" s="1">
        <f t="shared" si="24"/>
        <v>43.319629629629624</v>
      </c>
      <c r="D231" s="1">
        <f t="shared" si="25"/>
        <v>243.44362962962964</v>
      </c>
      <c r="F231">
        <v>57.29578</v>
      </c>
      <c r="H231" t="s">
        <v>40</v>
      </c>
    </row>
    <row r="232" spans="1:7" ht="12.75">
      <c r="A232">
        <v>50</v>
      </c>
      <c r="B232" s="1">
        <f t="shared" si="23"/>
        <v>13.88888888888889</v>
      </c>
      <c r="C232" s="1">
        <f t="shared" si="24"/>
        <v>67.68692129629629</v>
      </c>
      <c r="D232" s="1">
        <f t="shared" si="25"/>
        <v>267.8109212962963</v>
      </c>
      <c r="F232" t="s">
        <v>41</v>
      </c>
      <c r="G232" t="s">
        <v>42</v>
      </c>
    </row>
    <row r="233" spans="1:8" ht="12.75">
      <c r="A233">
        <v>60</v>
      </c>
      <c r="B233" s="1">
        <f t="shared" si="23"/>
        <v>16.666666666666668</v>
      </c>
      <c r="C233" s="1">
        <f t="shared" si="24"/>
        <v>97.46916666666667</v>
      </c>
      <c r="D233" s="1">
        <f t="shared" si="25"/>
        <v>297.59316666666666</v>
      </c>
      <c r="F233" s="8">
        <v>0</v>
      </c>
      <c r="G233">
        <f>ATAN(F233/100)*$F$231</f>
        <v>0</v>
      </c>
      <c r="H233">
        <f>COS(G233/$F$231)</f>
        <v>1</v>
      </c>
    </row>
    <row r="234" spans="1:9" ht="12.75">
      <c r="A234">
        <v>70</v>
      </c>
      <c r="B234" s="1">
        <f t="shared" si="23"/>
        <v>19.444444444444443</v>
      </c>
      <c r="C234" s="1">
        <f t="shared" si="24"/>
        <v>132.6663657407407</v>
      </c>
      <c r="D234" s="1">
        <f t="shared" si="25"/>
        <v>332.79036574074075</v>
      </c>
      <c r="I234" t="s">
        <v>43</v>
      </c>
    </row>
    <row r="235" spans="1:9" ht="12.75">
      <c r="A235">
        <v>80</v>
      </c>
      <c r="B235" s="1">
        <f t="shared" si="23"/>
        <v>22.22222222222222</v>
      </c>
      <c r="C235" s="1">
        <f t="shared" si="24"/>
        <v>173.2785185185185</v>
      </c>
      <c r="D235" s="1">
        <f t="shared" si="25"/>
        <v>373.4025185185185</v>
      </c>
      <c r="I235">
        <f>G227*9.81*SIN(G233/$F$231)</f>
        <v>0</v>
      </c>
    </row>
    <row r="236" spans="1:4" ht="12.75">
      <c r="A236">
        <v>90</v>
      </c>
      <c r="B236" s="1">
        <f t="shared" si="23"/>
        <v>25</v>
      </c>
      <c r="C236" s="1">
        <f t="shared" si="24"/>
        <v>219.30562499999996</v>
      </c>
      <c r="D236" s="1">
        <f t="shared" si="25"/>
        <v>419.429625</v>
      </c>
    </row>
    <row r="237" spans="1:4" ht="12.75">
      <c r="A237">
        <v>100</v>
      </c>
      <c r="B237" s="1">
        <f t="shared" si="23"/>
        <v>27.77777777777778</v>
      </c>
      <c r="C237" s="1">
        <f t="shared" si="24"/>
        <v>270.74768518518516</v>
      </c>
      <c r="D237" s="1">
        <f t="shared" si="25"/>
        <v>470.8716851851852</v>
      </c>
    </row>
    <row r="238" spans="1:4" ht="12.75">
      <c r="A238">
        <v>110</v>
      </c>
      <c r="B238" s="1">
        <f t="shared" si="23"/>
        <v>30.555555555555554</v>
      </c>
      <c r="C238" s="1">
        <f t="shared" si="24"/>
        <v>327.60469907407395</v>
      </c>
      <c r="D238" s="1">
        <f t="shared" si="25"/>
        <v>527.728699074074</v>
      </c>
    </row>
    <row r="239" spans="1:4" ht="12.75">
      <c r="A239">
        <v>120</v>
      </c>
      <c r="B239" s="1">
        <f t="shared" si="23"/>
        <v>33.333333333333336</v>
      </c>
      <c r="C239" s="1">
        <f t="shared" si="24"/>
        <v>389.87666666666667</v>
      </c>
      <c r="D239" s="1">
        <f t="shared" si="25"/>
        <v>590.0006666666667</v>
      </c>
    </row>
    <row r="240" spans="1:4" ht="12.75">
      <c r="A240">
        <v>130</v>
      </c>
      <c r="B240" s="1">
        <f t="shared" si="23"/>
        <v>36.11111111111111</v>
      </c>
      <c r="C240" s="1">
        <f t="shared" si="24"/>
        <v>457.5635879629628</v>
      </c>
      <c r="D240" s="1">
        <f t="shared" si="25"/>
        <v>657.6875879629629</v>
      </c>
    </row>
    <row r="241" spans="1:4" ht="12.75">
      <c r="A241">
        <v>140</v>
      </c>
      <c r="B241" s="1">
        <f t="shared" si="23"/>
        <v>38.888888888888886</v>
      </c>
      <c r="C241" s="1">
        <f t="shared" si="24"/>
        <v>530.6654629629628</v>
      </c>
      <c r="D241" s="1">
        <f t="shared" si="25"/>
        <v>730.7894629629628</v>
      </c>
    </row>
    <row r="242" spans="1:4" ht="12.75">
      <c r="A242">
        <v>150</v>
      </c>
      <c r="B242" s="1">
        <f t="shared" si="23"/>
        <v>41.666666666666664</v>
      </c>
      <c r="C242" s="1">
        <f t="shared" si="24"/>
        <v>609.1822916666665</v>
      </c>
      <c r="D242" s="1">
        <f t="shared" si="25"/>
        <v>809.3062916666665</v>
      </c>
    </row>
    <row r="243" spans="1:4" ht="12.75">
      <c r="A243">
        <v>160</v>
      </c>
      <c r="B243" s="1">
        <f t="shared" si="23"/>
        <v>44.44444444444444</v>
      </c>
      <c r="C243" s="1">
        <f t="shared" si="24"/>
        <v>693.114074074074</v>
      </c>
      <c r="D243" s="1">
        <f t="shared" si="25"/>
        <v>893.238074074074</v>
      </c>
    </row>
    <row r="244" spans="1:4" ht="12.75">
      <c r="A244">
        <v>170</v>
      </c>
      <c r="B244" s="1">
        <f t="shared" si="23"/>
        <v>47.22222222222222</v>
      </c>
      <c r="C244" s="1">
        <f t="shared" si="24"/>
        <v>782.460810185185</v>
      </c>
      <c r="D244" s="1">
        <f t="shared" si="25"/>
        <v>982.584810185185</v>
      </c>
    </row>
    <row r="245" spans="1:4" ht="12.75">
      <c r="A245">
        <v>180</v>
      </c>
      <c r="B245" s="1">
        <f t="shared" si="23"/>
        <v>50</v>
      </c>
      <c r="C245" s="1">
        <f t="shared" si="24"/>
        <v>877.2224999999999</v>
      </c>
      <c r="D245" s="1">
        <f t="shared" si="25"/>
        <v>1077.3464999999999</v>
      </c>
    </row>
    <row r="246" spans="1:4" ht="12.75">
      <c r="A246">
        <v>190</v>
      </c>
      <c r="B246" s="1">
        <f t="shared" si="23"/>
        <v>52.77777777777778</v>
      </c>
      <c r="C246" s="1">
        <f t="shared" si="24"/>
        <v>977.3991435185184</v>
      </c>
      <c r="D246" s="1">
        <f t="shared" si="25"/>
        <v>1177.5231435185183</v>
      </c>
    </row>
    <row r="247" spans="1:4" ht="12.75">
      <c r="A247">
        <v>200</v>
      </c>
      <c r="B247" s="1">
        <f t="shared" si="23"/>
        <v>55.55555555555556</v>
      </c>
      <c r="C247" s="1">
        <f t="shared" si="24"/>
        <v>1082.9907407407406</v>
      </c>
      <c r="D247" s="1">
        <f t="shared" si="25"/>
        <v>1283.1147407407407</v>
      </c>
    </row>
    <row r="248" spans="1:4" ht="12.75">
      <c r="A248">
        <v>210</v>
      </c>
      <c r="B248" s="1">
        <f t="shared" si="23"/>
        <v>58.33333333333333</v>
      </c>
      <c r="C248" s="1">
        <f t="shared" si="24"/>
        <v>1193.9972916666663</v>
      </c>
      <c r="D248" s="1">
        <f>C248+$I$227+$I$235</f>
        <v>1394.1212916666664</v>
      </c>
    </row>
    <row r="249" spans="1:4" ht="12.75">
      <c r="A249">
        <v>220</v>
      </c>
      <c r="B249" s="1">
        <f t="shared" si="23"/>
        <v>61.11111111111111</v>
      </c>
      <c r="C249" s="1">
        <f t="shared" si="24"/>
        <v>1310.4187962962958</v>
      </c>
      <c r="D249" s="1">
        <f t="shared" si="25"/>
        <v>1510.5427962962958</v>
      </c>
    </row>
    <row r="250" spans="1:4" ht="12.75">
      <c r="A250">
        <v>230</v>
      </c>
      <c r="B250" s="1">
        <f t="shared" si="23"/>
        <v>63.888888888888886</v>
      </c>
      <c r="C250" s="1">
        <f t="shared" si="24"/>
        <v>1432.2552546296292</v>
      </c>
      <c r="D250" s="1">
        <f t="shared" si="25"/>
        <v>1632.3792546296293</v>
      </c>
    </row>
    <row r="251" spans="1:4" ht="12.75">
      <c r="A251">
        <v>240</v>
      </c>
      <c r="B251" s="1">
        <f t="shared" si="23"/>
        <v>66.66666666666667</v>
      </c>
      <c r="C251" s="1">
        <f t="shared" si="24"/>
        <v>1559.5066666666667</v>
      </c>
      <c r="D251" s="1">
        <f t="shared" si="25"/>
        <v>1759.6306666666667</v>
      </c>
    </row>
    <row r="252" spans="1:4" ht="12.75">
      <c r="A252">
        <v>250</v>
      </c>
      <c r="B252" s="1">
        <f t="shared" si="23"/>
        <v>69.44444444444444</v>
      </c>
      <c r="C252" s="1">
        <f t="shared" si="24"/>
        <v>1692.1730324074072</v>
      </c>
      <c r="D252" s="1">
        <f t="shared" si="25"/>
        <v>1892.2970324074072</v>
      </c>
    </row>
    <row r="253" spans="1:4" ht="12.75">
      <c r="A253">
        <v>260</v>
      </c>
      <c r="B253" s="1">
        <f t="shared" si="23"/>
        <v>72.22222222222221</v>
      </c>
      <c r="C253" s="1">
        <f t="shared" si="24"/>
        <v>1830.2543518518512</v>
      </c>
      <c r="D253" s="1">
        <f t="shared" si="25"/>
        <v>2030.3783518518512</v>
      </c>
    </row>
    <row r="260" spans="1:4" ht="12.75">
      <c r="A260" t="s">
        <v>20</v>
      </c>
      <c r="D260" s="8">
        <v>0.95</v>
      </c>
    </row>
    <row r="261" spans="1:4" ht="12.75">
      <c r="A261" t="s">
        <v>21</v>
      </c>
      <c r="D261" s="8">
        <v>0.94</v>
      </c>
    </row>
    <row r="263" ht="12.75">
      <c r="E263" s="7" t="s">
        <v>38</v>
      </c>
    </row>
    <row r="264" ht="12.75">
      <c r="E264" s="7" t="s">
        <v>39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Donkey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Jan Henning Bruns</cp:lastModifiedBy>
  <dcterms:created xsi:type="dcterms:W3CDTF">2003-05-19T18:16:44Z</dcterms:created>
  <dcterms:modified xsi:type="dcterms:W3CDTF">2007-04-22T09:55:24Z</dcterms:modified>
  <cp:category/>
  <cp:version/>
  <cp:contentType/>
  <cp:contentStatus/>
</cp:coreProperties>
</file>