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490" windowHeight="88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<sst xmlns="http://schemas.openxmlformats.org/spreadsheetml/2006/main" count="92" uniqueCount="62">
  <si>
    <t>Drehzahl [1/min]</t>
  </si>
  <si>
    <t>Leistung [KW]</t>
  </si>
  <si>
    <t>pi</t>
  </si>
  <si>
    <t>Übersetzungen</t>
  </si>
  <si>
    <t>1. Gang</t>
  </si>
  <si>
    <t>2. Gang</t>
  </si>
  <si>
    <t xml:space="preserve">3. Gang </t>
  </si>
  <si>
    <t>4. Gang</t>
  </si>
  <si>
    <t>5. Gang</t>
  </si>
  <si>
    <t>R Gang</t>
  </si>
  <si>
    <t>Hinterachsübersetzung</t>
  </si>
  <si>
    <t>Gesamtübersetzung</t>
  </si>
  <si>
    <t>Radumfang [m]</t>
  </si>
  <si>
    <t>3. Gang</t>
  </si>
  <si>
    <t>Geschwindigkeit [km/h]</t>
  </si>
  <si>
    <t>Referenzfläche [m²]</t>
  </si>
  <si>
    <r>
      <t>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-Wert</t>
    </r>
  </si>
  <si>
    <t>Geschw. [km/h]</t>
  </si>
  <si>
    <t>Geschw. [m/s]</t>
  </si>
  <si>
    <t>Radius [m]</t>
  </si>
  <si>
    <t>Wirkungsgrad Getriebe</t>
  </si>
  <si>
    <t>Wirkungsgrad Hinterachsgetriebe</t>
  </si>
  <si>
    <t>Rollwiderstand</t>
  </si>
  <si>
    <t>Kraft [N]</t>
  </si>
  <si>
    <r>
      <t>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(x) [N]</t>
    </r>
  </si>
  <si>
    <t>Rollwiderstandskraft [N]</t>
  </si>
  <si>
    <t>Beiwert</t>
  </si>
  <si>
    <t>Fahrzeuggewicht [kg]</t>
  </si>
  <si>
    <t>Luftwiderstand</t>
  </si>
  <si>
    <t>Antriebskraft an den Rädern (Wirkungsgrade berücksichtigt)</t>
  </si>
  <si>
    <t>für Autragung über der Geschwindigkeit</t>
  </si>
  <si>
    <t>1.Gang</t>
  </si>
  <si>
    <t>Geschw.</t>
  </si>
  <si>
    <t>Geschw</t>
  </si>
  <si>
    <t>Geschw [km/h]</t>
  </si>
  <si>
    <t xml:space="preserve">Geschw. </t>
  </si>
  <si>
    <r>
      <t>F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2"/>
      </rPr>
      <t>(x)</t>
    </r>
    <r>
      <rPr>
        <sz val="10"/>
        <rFont val="Arial"/>
        <family val="0"/>
      </rPr>
      <t xml:space="preserve"> [N]</t>
    </r>
  </si>
  <si>
    <t>Luftdichte [kg/m^3]</t>
  </si>
  <si>
    <t>(94-99 möglich)</t>
  </si>
  <si>
    <t>(94-98 möglich)</t>
  </si>
  <si>
    <t>Steigungswiderstand</t>
  </si>
  <si>
    <t>Steigung [%]</t>
  </si>
  <si>
    <t>Winkel [°]</t>
  </si>
  <si>
    <t>Steigungswiderstandskraft [N]</t>
  </si>
  <si>
    <t>0,296 (bei BMW laut Prof?)</t>
  </si>
  <si>
    <t>Luftdruck [bar]</t>
  </si>
  <si>
    <t>Außentemp. [°C]</t>
  </si>
  <si>
    <t>theoretische Radien (Eindrückung unberücksichtigt)</t>
  </si>
  <si>
    <t>185/65 R15</t>
  </si>
  <si>
    <t>225/50 R16</t>
  </si>
  <si>
    <t>225/45 R17</t>
  </si>
  <si>
    <t>Hias</t>
  </si>
  <si>
    <t>195/50 R15</t>
  </si>
  <si>
    <t>195/45 R15</t>
  </si>
  <si>
    <t>Antriebsmoment an den Rädern (ohne Verluste)</t>
  </si>
  <si>
    <t>[Nm]</t>
  </si>
  <si>
    <t>[KW]</t>
  </si>
  <si>
    <t>[PS]</t>
  </si>
  <si>
    <t>Leistung</t>
  </si>
  <si>
    <t>Drehmoment</t>
  </si>
  <si>
    <t>6.Gang</t>
  </si>
  <si>
    <t>6. Gang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</si>
</sst>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.000"/>
  </numFmts>
  <fonts count="20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8.5"/>
      <name val="Arial"/>
      <family val="0"/>
    </font>
    <font>
      <b/>
      <sz val="19"/>
      <name val="Arial"/>
      <family val="0"/>
    </font>
    <font>
      <b/>
      <sz val="16"/>
      <name val="Arial"/>
      <family val="0"/>
    </font>
    <font>
      <b/>
      <sz val="22.25"/>
      <name val="Arial"/>
      <family val="0"/>
    </font>
    <font>
      <b/>
      <sz val="18.5"/>
      <name val="Arial"/>
      <family val="0"/>
    </font>
    <font>
      <sz val="16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22"/>
      <name val="Arial"/>
      <family val="2"/>
    </font>
    <font>
      <sz val="10"/>
      <color indexed="15"/>
      <name val="Arial"/>
      <family val="2"/>
    </font>
    <font>
      <sz val="14.25"/>
      <name val="Arial"/>
      <family val="0"/>
    </font>
    <font>
      <b/>
      <sz val="14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2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Drehmomentkurve M57TUB30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905"/>
          <c:w val="0.9005"/>
          <c:h val="0.829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Tabelle1!$A$12:$A$26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Tabelle1!$B$12:$B$26</c:f>
              <c:numCache>
                <c:ptCount val="15"/>
                <c:pt idx="0">
                  <c:v>250</c:v>
                </c:pt>
                <c:pt idx="1">
                  <c:v>350</c:v>
                </c:pt>
                <c:pt idx="2">
                  <c:v>410</c:v>
                </c:pt>
                <c:pt idx="3">
                  <c:v>410</c:v>
                </c:pt>
                <c:pt idx="4">
                  <c:v>410</c:v>
                </c:pt>
                <c:pt idx="5">
                  <c:v>410</c:v>
                </c:pt>
                <c:pt idx="6">
                  <c:v>410</c:v>
                </c:pt>
                <c:pt idx="7">
                  <c:v>410</c:v>
                </c:pt>
                <c:pt idx="8">
                  <c:v>410</c:v>
                </c:pt>
                <c:pt idx="9">
                  <c:v>410</c:v>
                </c:pt>
                <c:pt idx="10">
                  <c:v>405</c:v>
                </c:pt>
                <c:pt idx="11">
                  <c:v>385</c:v>
                </c:pt>
                <c:pt idx="12">
                  <c:v>360</c:v>
                </c:pt>
                <c:pt idx="13">
                  <c:v>335</c:v>
                </c:pt>
                <c:pt idx="14">
                  <c:v>310</c:v>
                </c:pt>
              </c:numCache>
            </c:numRef>
          </c:yVal>
          <c:smooth val="0"/>
        </c:ser>
        <c:axId val="35082073"/>
        <c:axId val="47303202"/>
      </c:scatterChart>
      <c:valAx>
        <c:axId val="35082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03202"/>
        <c:crossesAt val="0"/>
        <c:crossBetween val="midCat"/>
        <c:dispUnits/>
      </c:valAx>
      <c:valAx>
        <c:axId val="47303202"/>
        <c:scaling>
          <c:orientation val="minMax"/>
          <c:max val="440"/>
          <c:min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82073"/>
        <c:crosses val="autoZero"/>
        <c:crossBetween val="midCat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Leistungskurve M57TU B30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Tabelle1!$A$12:$A$26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Tabelle1!$C$12:$C$26</c:f>
              <c:numCache>
                <c:ptCount val="15"/>
                <c:pt idx="0">
                  <c:v>26.166666666666668</c:v>
                </c:pt>
                <c:pt idx="1">
                  <c:v>45.79166666666667</c:v>
                </c:pt>
                <c:pt idx="2">
                  <c:v>64.37</c:v>
                </c:pt>
                <c:pt idx="3">
                  <c:v>75.09833333333334</c:v>
                </c:pt>
                <c:pt idx="4">
                  <c:v>85.82666666666667</c:v>
                </c:pt>
                <c:pt idx="5">
                  <c:v>96.555</c:v>
                </c:pt>
                <c:pt idx="6">
                  <c:v>107.28333333333333</c:v>
                </c:pt>
                <c:pt idx="7">
                  <c:v>118.01166666666667</c:v>
                </c:pt>
                <c:pt idx="8">
                  <c:v>128.74</c:v>
                </c:pt>
                <c:pt idx="9">
                  <c:v>139.46833333333333</c:v>
                </c:pt>
                <c:pt idx="10">
                  <c:v>148.365</c:v>
                </c:pt>
                <c:pt idx="11">
                  <c:v>151.1125</c:v>
                </c:pt>
                <c:pt idx="12">
                  <c:v>150.72</c:v>
                </c:pt>
                <c:pt idx="13">
                  <c:v>149.01916666666668</c:v>
                </c:pt>
                <c:pt idx="14">
                  <c:v>146.01</c:v>
                </c:pt>
              </c:numCache>
            </c:numRef>
          </c:yVal>
          <c:smooth val="0"/>
        </c:ser>
        <c:axId val="23075635"/>
        <c:axId val="6354124"/>
      </c:scatterChart>
      <c:valAx>
        <c:axId val="2307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4124"/>
        <c:crosses val="autoZero"/>
        <c:crossBetween val="midCat"/>
        <c:dispUnits/>
      </c:valAx>
      <c:valAx>
        <c:axId val="6354124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Leistung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7563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Geschwindigkeit v(Motordrehzahl,Gang)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1.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Tabelle1!$B$76:$B$98</c:f>
              <c:numCache>
                <c:ptCount val="23"/>
                <c:pt idx="0">
                  <c:v>9.179762823169373</c:v>
                </c:pt>
                <c:pt idx="1">
                  <c:v>11.474703528961715</c:v>
                </c:pt>
                <c:pt idx="2">
                  <c:v>13.769644234754058</c:v>
                </c:pt>
                <c:pt idx="3">
                  <c:v>16.0645849405464</c:v>
                </c:pt>
                <c:pt idx="4">
                  <c:v>18.359525646338746</c:v>
                </c:pt>
                <c:pt idx="5">
                  <c:v>20.654466352131085</c:v>
                </c:pt>
                <c:pt idx="6">
                  <c:v>22.94940705792343</c:v>
                </c:pt>
                <c:pt idx="7">
                  <c:v>25.244347763715773</c:v>
                </c:pt>
                <c:pt idx="8">
                  <c:v>27.539288469508115</c:v>
                </c:pt>
                <c:pt idx="9">
                  <c:v>29.834229175300454</c:v>
                </c:pt>
                <c:pt idx="10">
                  <c:v>32.1291698810928</c:v>
                </c:pt>
                <c:pt idx="11">
                  <c:v>34.42411058688514</c:v>
                </c:pt>
                <c:pt idx="12">
                  <c:v>36.71905129267749</c:v>
                </c:pt>
                <c:pt idx="13">
                  <c:v>39.01399199846983</c:v>
                </c:pt>
                <c:pt idx="14">
                  <c:v>41.30893270426217</c:v>
                </c:pt>
              </c:numCache>
            </c:numRef>
          </c:yVal>
          <c:smooth val="0"/>
        </c:ser>
        <c:ser>
          <c:idx val="1"/>
          <c:order val="1"/>
          <c:tx>
            <c:v>2.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Tabelle1!$C$76:$C$98</c:f>
              <c:numCache>
                <c:ptCount val="23"/>
                <c:pt idx="0">
                  <c:v>16.65471255060729</c:v>
                </c:pt>
                <c:pt idx="1">
                  <c:v>20.81839068825911</c:v>
                </c:pt>
                <c:pt idx="2">
                  <c:v>24.982068825910932</c:v>
                </c:pt>
                <c:pt idx="3">
                  <c:v>29.14574696356276</c:v>
                </c:pt>
                <c:pt idx="4">
                  <c:v>33.30942510121458</c:v>
                </c:pt>
                <c:pt idx="5">
                  <c:v>37.4731032388664</c:v>
                </c:pt>
                <c:pt idx="6">
                  <c:v>41.63678137651822</c:v>
                </c:pt>
                <c:pt idx="7">
                  <c:v>45.80045951417005</c:v>
                </c:pt>
                <c:pt idx="8">
                  <c:v>49.964137651821865</c:v>
                </c:pt>
                <c:pt idx="9">
                  <c:v>54.127815789473686</c:v>
                </c:pt>
                <c:pt idx="10">
                  <c:v>58.29149392712552</c:v>
                </c:pt>
                <c:pt idx="11">
                  <c:v>62.455172064777344</c:v>
                </c:pt>
                <c:pt idx="12">
                  <c:v>66.61885020242916</c:v>
                </c:pt>
                <c:pt idx="13">
                  <c:v>70.78252834008097</c:v>
                </c:pt>
                <c:pt idx="14">
                  <c:v>74.9462064777328</c:v>
                </c:pt>
              </c:numCache>
            </c:numRef>
          </c:yVal>
          <c:smooth val="0"/>
        </c:ser>
        <c:ser>
          <c:idx val="2"/>
          <c:order val="2"/>
          <c:tx>
            <c:v>3.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Tabelle1!$D$76:$D$98</c:f>
              <c:numCache>
                <c:ptCount val="23"/>
                <c:pt idx="0">
                  <c:v>26.198424236910345</c:v>
                </c:pt>
                <c:pt idx="1">
                  <c:v>32.74803029613792</c:v>
                </c:pt>
                <c:pt idx="2">
                  <c:v>39.29763635536551</c:v>
                </c:pt>
                <c:pt idx="3">
                  <c:v>45.847242414593104</c:v>
                </c:pt>
                <c:pt idx="4">
                  <c:v>52.39684847382069</c:v>
                </c:pt>
                <c:pt idx="5">
                  <c:v>58.94645453304827</c:v>
                </c:pt>
                <c:pt idx="6">
                  <c:v>65.49606059227584</c:v>
                </c:pt>
                <c:pt idx="7">
                  <c:v>72.04566665150345</c:v>
                </c:pt>
                <c:pt idx="8">
                  <c:v>78.59527271073102</c:v>
                </c:pt>
                <c:pt idx="9">
                  <c:v>85.14487876995861</c:v>
                </c:pt>
                <c:pt idx="10">
                  <c:v>91.69448482918621</c:v>
                </c:pt>
                <c:pt idx="11">
                  <c:v>98.24409088841378</c:v>
                </c:pt>
                <c:pt idx="12">
                  <c:v>104.79369694764138</c:v>
                </c:pt>
                <c:pt idx="13">
                  <c:v>111.34330300686896</c:v>
                </c:pt>
                <c:pt idx="14">
                  <c:v>117.89290906609654</c:v>
                </c:pt>
              </c:numCache>
            </c:numRef>
          </c:yVal>
          <c:smooth val="0"/>
        </c:ser>
        <c:ser>
          <c:idx val="3"/>
          <c:order val="3"/>
          <c:tx>
            <c:v>4.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Tabelle1!$E$76:$E$98</c:f>
              <c:numCache>
                <c:ptCount val="23"/>
                <c:pt idx="0">
                  <c:v>37.010472334682866</c:v>
                </c:pt>
                <c:pt idx="1">
                  <c:v>46.26309041835358</c:v>
                </c:pt>
                <c:pt idx="2">
                  <c:v>55.51570850202429</c:v>
                </c:pt>
                <c:pt idx="3">
                  <c:v>64.76832658569501</c:v>
                </c:pt>
                <c:pt idx="4">
                  <c:v>74.02094466936573</c:v>
                </c:pt>
                <c:pt idx="5">
                  <c:v>83.27356275303644</c:v>
                </c:pt>
                <c:pt idx="6">
                  <c:v>92.52618083670716</c:v>
                </c:pt>
                <c:pt idx="7">
                  <c:v>101.77879892037788</c:v>
                </c:pt>
                <c:pt idx="8">
                  <c:v>111.03141700404858</c:v>
                </c:pt>
                <c:pt idx="9">
                  <c:v>120.28403508771932</c:v>
                </c:pt>
                <c:pt idx="10">
                  <c:v>129.53665317139001</c:v>
                </c:pt>
                <c:pt idx="11">
                  <c:v>138.78927125506075</c:v>
                </c:pt>
                <c:pt idx="12">
                  <c:v>148.04188933873147</c:v>
                </c:pt>
                <c:pt idx="13">
                  <c:v>157.29450742240215</c:v>
                </c:pt>
                <c:pt idx="14">
                  <c:v>166.5471255060729</c:v>
                </c:pt>
              </c:numCache>
            </c:numRef>
          </c:yVal>
          <c:smooth val="0"/>
        </c:ser>
        <c:ser>
          <c:idx val="4"/>
          <c:order val="4"/>
          <c:tx>
            <c:v>5.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Tabelle1!$F$76:$F$98</c:f>
              <c:numCache>
                <c:ptCount val="23"/>
                <c:pt idx="0">
                  <c:v>46.63319514170041</c:v>
                </c:pt>
                <c:pt idx="1">
                  <c:v>58.29149392712551</c:v>
                </c:pt>
                <c:pt idx="2">
                  <c:v>69.94979271255062</c:v>
                </c:pt>
                <c:pt idx="3">
                  <c:v>81.60809149797572</c:v>
                </c:pt>
                <c:pt idx="4">
                  <c:v>93.26639028340082</c:v>
                </c:pt>
                <c:pt idx="5">
                  <c:v>104.92468906882591</c:v>
                </c:pt>
                <c:pt idx="6">
                  <c:v>116.58298785425102</c:v>
                </c:pt>
                <c:pt idx="7">
                  <c:v>128.24128663967613</c:v>
                </c:pt>
                <c:pt idx="8">
                  <c:v>139.89958542510124</c:v>
                </c:pt>
                <c:pt idx="9">
                  <c:v>151.55788421052634</c:v>
                </c:pt>
                <c:pt idx="10">
                  <c:v>163.21618299595144</c:v>
                </c:pt>
                <c:pt idx="11">
                  <c:v>174.87448178137652</c:v>
                </c:pt>
                <c:pt idx="12">
                  <c:v>186.53278056680165</c:v>
                </c:pt>
                <c:pt idx="13">
                  <c:v>198.19107935222672</c:v>
                </c:pt>
                <c:pt idx="14">
                  <c:v>209.84937813765183</c:v>
                </c:pt>
              </c:numCache>
            </c:numRef>
          </c:yVal>
          <c:smooth val="0"/>
        </c:ser>
        <c:ser>
          <c:idx val="5"/>
          <c:order val="5"/>
          <c:tx>
            <c:v>6.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Tabelle1!$G$76:$G$98</c:f>
              <c:numCache>
                <c:ptCount val="23"/>
                <c:pt idx="0">
                  <c:v>56.184572459880016</c:v>
                </c:pt>
                <c:pt idx="1">
                  <c:v>70.23071557485001</c:v>
                </c:pt>
                <c:pt idx="2">
                  <c:v>84.27685868982003</c:v>
                </c:pt>
                <c:pt idx="3">
                  <c:v>98.32300180479002</c:v>
                </c:pt>
                <c:pt idx="4">
                  <c:v>112.36914491976003</c:v>
                </c:pt>
                <c:pt idx="5">
                  <c:v>126.41528803473004</c:v>
                </c:pt>
                <c:pt idx="6">
                  <c:v>140.46143114970002</c:v>
                </c:pt>
                <c:pt idx="7">
                  <c:v>154.50757426467004</c:v>
                </c:pt>
                <c:pt idx="8">
                  <c:v>168.55371737964006</c:v>
                </c:pt>
                <c:pt idx="9">
                  <c:v>182.59986049461003</c:v>
                </c:pt>
                <c:pt idx="10">
                  <c:v>196.64600360958005</c:v>
                </c:pt>
                <c:pt idx="11">
                  <c:v>210.69214672455004</c:v>
                </c:pt>
                <c:pt idx="12">
                  <c:v>224.73828983952006</c:v>
                </c:pt>
                <c:pt idx="13">
                  <c:v>238.78443295449006</c:v>
                </c:pt>
                <c:pt idx="14">
                  <c:v>252.83057606946008</c:v>
                </c:pt>
              </c:numCache>
            </c:numRef>
          </c:yVal>
          <c:smooth val="0"/>
        </c:ser>
        <c:ser>
          <c:idx val="6"/>
          <c:order val="6"/>
          <c:tx>
            <c:v>Rückwärtsgang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Tabelle1!$A$76:$A$98</c:f>
              <c:numCache>
                <c:ptCount val="23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Tabelle1!$H$76:$H$98</c:f>
              <c:numCache>
                <c:ptCount val="23"/>
                <c:pt idx="0">
                  <c:v>9.879914224936527</c:v>
                </c:pt>
                <c:pt idx="1">
                  <c:v>12.34989278117066</c:v>
                </c:pt>
                <c:pt idx="2">
                  <c:v>14.819871337404793</c:v>
                </c:pt>
                <c:pt idx="3">
                  <c:v>17.289849893638927</c:v>
                </c:pt>
                <c:pt idx="4">
                  <c:v>19.759828449873055</c:v>
                </c:pt>
                <c:pt idx="5">
                  <c:v>22.229807006107187</c:v>
                </c:pt>
                <c:pt idx="6">
                  <c:v>24.69978556234132</c:v>
                </c:pt>
                <c:pt idx="7">
                  <c:v>27.169764118575454</c:v>
                </c:pt>
                <c:pt idx="8">
                  <c:v>29.639742674809586</c:v>
                </c:pt>
                <c:pt idx="9">
                  <c:v>32.109721231043714</c:v>
                </c:pt>
                <c:pt idx="10">
                  <c:v>34.57969978727785</c:v>
                </c:pt>
                <c:pt idx="11">
                  <c:v>37.04967834351198</c:v>
                </c:pt>
                <c:pt idx="12">
                  <c:v>39.51965689974611</c:v>
                </c:pt>
                <c:pt idx="13">
                  <c:v>41.98963545598024</c:v>
                </c:pt>
                <c:pt idx="14">
                  <c:v>44.459614012214374</c:v>
                </c:pt>
              </c:numCache>
            </c:numRef>
          </c:yVal>
          <c:smooth val="0"/>
        </c:ser>
        <c:axId val="57187117"/>
        <c:axId val="44922006"/>
      </c:scatterChart>
      <c:valAx>
        <c:axId val="5718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4922006"/>
        <c:crosses val="autoZero"/>
        <c:crossBetween val="midCat"/>
        <c:dispUnits/>
      </c:valAx>
      <c:valAx>
        <c:axId val="4492200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187117"/>
        <c:crosses val="autoZero"/>
        <c:crossBetween val="midCat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Ausgangsmomentkurve [Nm] (ohne Verluste)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1.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Tabelle1!$A$150:$A$164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Tabelle1!$B$150:$B$164</c:f>
              <c:numCache>
                <c:ptCount val="15"/>
                <c:pt idx="0">
                  <c:v>3136.9</c:v>
                </c:pt>
                <c:pt idx="1">
                  <c:v>4391.660000000001</c:v>
                </c:pt>
                <c:pt idx="2">
                  <c:v>5144.5160000000005</c:v>
                </c:pt>
                <c:pt idx="3">
                  <c:v>5144.5160000000005</c:v>
                </c:pt>
                <c:pt idx="4">
                  <c:v>5144.5160000000005</c:v>
                </c:pt>
                <c:pt idx="5">
                  <c:v>5144.5160000000005</c:v>
                </c:pt>
                <c:pt idx="6">
                  <c:v>5144.5160000000005</c:v>
                </c:pt>
                <c:pt idx="7">
                  <c:v>5144.5160000000005</c:v>
                </c:pt>
                <c:pt idx="8">
                  <c:v>5144.5160000000005</c:v>
                </c:pt>
                <c:pt idx="9">
                  <c:v>5144.5160000000005</c:v>
                </c:pt>
                <c:pt idx="10">
                  <c:v>5081.778</c:v>
                </c:pt>
                <c:pt idx="11">
                  <c:v>4830.826</c:v>
                </c:pt>
                <c:pt idx="12">
                  <c:v>4517.136</c:v>
                </c:pt>
                <c:pt idx="13">
                  <c:v>4203.446</c:v>
                </c:pt>
                <c:pt idx="14">
                  <c:v>3889.7560000000003</c:v>
                </c:pt>
              </c:numCache>
            </c:numRef>
          </c:yVal>
          <c:smooth val="0"/>
        </c:ser>
        <c:ser>
          <c:idx val="1"/>
          <c:order val="1"/>
          <c:tx>
            <c:v>2.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Tabelle1!$A$150:$A$164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Tabelle1!$C$150:$C$164</c:f>
              <c:numCache>
                <c:ptCount val="15"/>
                <c:pt idx="0">
                  <c:v>1729.0000000000002</c:v>
                </c:pt>
                <c:pt idx="1">
                  <c:v>2420.6</c:v>
                </c:pt>
                <c:pt idx="2">
                  <c:v>2835.5600000000004</c:v>
                </c:pt>
                <c:pt idx="3">
                  <c:v>2835.5600000000004</c:v>
                </c:pt>
                <c:pt idx="4">
                  <c:v>2835.5600000000004</c:v>
                </c:pt>
                <c:pt idx="5">
                  <c:v>2835.5600000000004</c:v>
                </c:pt>
                <c:pt idx="6">
                  <c:v>2835.5600000000004</c:v>
                </c:pt>
                <c:pt idx="7">
                  <c:v>2835.5600000000004</c:v>
                </c:pt>
                <c:pt idx="8">
                  <c:v>2835.5600000000004</c:v>
                </c:pt>
                <c:pt idx="9">
                  <c:v>2835.5600000000004</c:v>
                </c:pt>
                <c:pt idx="10">
                  <c:v>2800.98</c:v>
                </c:pt>
                <c:pt idx="11">
                  <c:v>2662.6600000000003</c:v>
                </c:pt>
                <c:pt idx="12">
                  <c:v>2489.7599999999998</c:v>
                </c:pt>
                <c:pt idx="13">
                  <c:v>2316.86</c:v>
                </c:pt>
                <c:pt idx="14">
                  <c:v>2143.96</c:v>
                </c:pt>
              </c:numCache>
            </c:numRef>
          </c:yVal>
          <c:smooth val="0"/>
        </c:ser>
        <c:ser>
          <c:idx val="2"/>
          <c:order val="2"/>
          <c:tx>
            <c:v>3.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Tabelle1!$A$150:$A$164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Tabelle1!$D$150:$D$164</c:f>
              <c:numCache>
                <c:ptCount val="15"/>
                <c:pt idx="0">
                  <c:v>1099.15</c:v>
                </c:pt>
                <c:pt idx="1">
                  <c:v>1538.8100000000002</c:v>
                </c:pt>
                <c:pt idx="2">
                  <c:v>1802.606</c:v>
                </c:pt>
                <c:pt idx="3">
                  <c:v>1802.606</c:v>
                </c:pt>
                <c:pt idx="4">
                  <c:v>1802.606</c:v>
                </c:pt>
                <c:pt idx="5">
                  <c:v>1802.606</c:v>
                </c:pt>
                <c:pt idx="6">
                  <c:v>1802.606</c:v>
                </c:pt>
                <c:pt idx="7">
                  <c:v>1802.606</c:v>
                </c:pt>
                <c:pt idx="8">
                  <c:v>1802.606</c:v>
                </c:pt>
                <c:pt idx="9">
                  <c:v>1802.606</c:v>
                </c:pt>
                <c:pt idx="10">
                  <c:v>1780.623</c:v>
                </c:pt>
                <c:pt idx="11">
                  <c:v>1692.691</c:v>
                </c:pt>
                <c:pt idx="12">
                  <c:v>1582.776</c:v>
                </c:pt>
                <c:pt idx="13">
                  <c:v>1472.861</c:v>
                </c:pt>
                <c:pt idx="14">
                  <c:v>1362.946</c:v>
                </c:pt>
              </c:numCache>
            </c:numRef>
          </c:yVal>
          <c:smooth val="0"/>
        </c:ser>
        <c:ser>
          <c:idx val="3"/>
          <c:order val="3"/>
          <c:tx>
            <c:v>4.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Tabelle1!$A$150:$A$164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Tabelle1!$E$150:$E$164</c:f>
              <c:numCache>
                <c:ptCount val="15"/>
                <c:pt idx="0">
                  <c:v>778.0500000000001</c:v>
                </c:pt>
                <c:pt idx="1">
                  <c:v>1089.27</c:v>
                </c:pt>
                <c:pt idx="2">
                  <c:v>1276.0020000000002</c:v>
                </c:pt>
                <c:pt idx="3">
                  <c:v>1276.0020000000002</c:v>
                </c:pt>
                <c:pt idx="4">
                  <c:v>1276.0020000000002</c:v>
                </c:pt>
                <c:pt idx="5">
                  <c:v>1276.0020000000002</c:v>
                </c:pt>
                <c:pt idx="6">
                  <c:v>1276.0020000000002</c:v>
                </c:pt>
                <c:pt idx="7">
                  <c:v>1276.0020000000002</c:v>
                </c:pt>
                <c:pt idx="8">
                  <c:v>1276.0020000000002</c:v>
                </c:pt>
                <c:pt idx="9">
                  <c:v>1276.0020000000002</c:v>
                </c:pt>
                <c:pt idx="10">
                  <c:v>1260.441</c:v>
                </c:pt>
                <c:pt idx="11">
                  <c:v>1198.1970000000001</c:v>
                </c:pt>
                <c:pt idx="12">
                  <c:v>1120.392</c:v>
                </c:pt>
                <c:pt idx="13">
                  <c:v>1042.5870000000002</c:v>
                </c:pt>
                <c:pt idx="14">
                  <c:v>964.7820000000002</c:v>
                </c:pt>
              </c:numCache>
            </c:numRef>
          </c:yVal>
          <c:smooth val="0"/>
        </c:ser>
        <c:ser>
          <c:idx val="4"/>
          <c:order val="4"/>
          <c:tx>
            <c:v>5.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Tabelle1!$A$150:$A$164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Tabelle1!$F$150:$F$164</c:f>
              <c:numCache>
                <c:ptCount val="15"/>
                <c:pt idx="0">
                  <c:v>617.5</c:v>
                </c:pt>
                <c:pt idx="1">
                  <c:v>864.5000000000001</c:v>
                </c:pt>
                <c:pt idx="2">
                  <c:v>1012.7</c:v>
                </c:pt>
                <c:pt idx="3">
                  <c:v>1012.7</c:v>
                </c:pt>
                <c:pt idx="4">
                  <c:v>1012.7</c:v>
                </c:pt>
                <c:pt idx="5">
                  <c:v>1012.7</c:v>
                </c:pt>
                <c:pt idx="6">
                  <c:v>1012.7</c:v>
                </c:pt>
                <c:pt idx="7">
                  <c:v>1012.7</c:v>
                </c:pt>
                <c:pt idx="8">
                  <c:v>1012.7</c:v>
                </c:pt>
                <c:pt idx="9">
                  <c:v>1012.7</c:v>
                </c:pt>
                <c:pt idx="10">
                  <c:v>1000.35</c:v>
                </c:pt>
                <c:pt idx="11">
                  <c:v>950.95</c:v>
                </c:pt>
                <c:pt idx="12">
                  <c:v>889.2</c:v>
                </c:pt>
                <c:pt idx="13">
                  <c:v>827.45</c:v>
                </c:pt>
                <c:pt idx="14">
                  <c:v>765.7</c:v>
                </c:pt>
              </c:numCache>
            </c:numRef>
          </c:yVal>
          <c:smooth val="0"/>
        </c:ser>
        <c:ser>
          <c:idx val="6"/>
          <c:order val="5"/>
          <c:tx>
            <c:v>6.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Tabelle1!$A$150:$A$164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Tabelle1!$G$150:$G$164</c:f>
              <c:numCache>
                <c:ptCount val="15"/>
                <c:pt idx="0">
                  <c:v>512.5250000000001</c:v>
                </c:pt>
                <c:pt idx="1">
                  <c:v>717.5350000000001</c:v>
                </c:pt>
                <c:pt idx="2">
                  <c:v>840.541</c:v>
                </c:pt>
                <c:pt idx="3">
                  <c:v>840.541</c:v>
                </c:pt>
                <c:pt idx="4">
                  <c:v>840.541</c:v>
                </c:pt>
                <c:pt idx="5">
                  <c:v>840.541</c:v>
                </c:pt>
                <c:pt idx="6">
                  <c:v>840.541</c:v>
                </c:pt>
                <c:pt idx="7">
                  <c:v>840.541</c:v>
                </c:pt>
                <c:pt idx="8">
                  <c:v>840.541</c:v>
                </c:pt>
                <c:pt idx="9">
                  <c:v>840.541</c:v>
                </c:pt>
                <c:pt idx="10">
                  <c:v>830.2905000000001</c:v>
                </c:pt>
                <c:pt idx="11">
                  <c:v>789.2885000000001</c:v>
                </c:pt>
                <c:pt idx="12">
                  <c:v>738.0360000000001</c:v>
                </c:pt>
                <c:pt idx="13">
                  <c:v>686.7835000000001</c:v>
                </c:pt>
                <c:pt idx="14">
                  <c:v>635.5310000000001</c:v>
                </c:pt>
              </c:numCache>
            </c:numRef>
          </c:yVal>
          <c:smooth val="0"/>
        </c:ser>
        <c:ser>
          <c:idx val="5"/>
          <c:order val="6"/>
          <c:tx>
            <c:v>Rückwärtsgang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Tabelle1!$A$150:$A$164</c:f>
              <c:numCache>
                <c:ptCount val="15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</c:numCache>
            </c:numRef>
          </c:xVal>
          <c:yVal>
            <c:numRef>
              <c:f>Tabelle1!$H$150:$H$164</c:f>
              <c:numCache>
                <c:ptCount val="15"/>
                <c:pt idx="0">
                  <c:v>2914.6000000000004</c:v>
                </c:pt>
                <c:pt idx="1">
                  <c:v>4080.4400000000005</c:v>
                </c:pt>
                <c:pt idx="2">
                  <c:v>4779.9439999999995</c:v>
                </c:pt>
                <c:pt idx="3">
                  <c:v>4779.9439999999995</c:v>
                </c:pt>
                <c:pt idx="4">
                  <c:v>4779.9439999999995</c:v>
                </c:pt>
                <c:pt idx="5">
                  <c:v>4779.9439999999995</c:v>
                </c:pt>
                <c:pt idx="6">
                  <c:v>4779.9439999999995</c:v>
                </c:pt>
                <c:pt idx="7">
                  <c:v>4779.9439999999995</c:v>
                </c:pt>
                <c:pt idx="8">
                  <c:v>4779.9439999999995</c:v>
                </c:pt>
                <c:pt idx="9">
                  <c:v>4779.9439999999995</c:v>
                </c:pt>
                <c:pt idx="10">
                  <c:v>4721.652</c:v>
                </c:pt>
                <c:pt idx="11">
                  <c:v>4488.4839999999995</c:v>
                </c:pt>
                <c:pt idx="12">
                  <c:v>4197.023999999999</c:v>
                </c:pt>
                <c:pt idx="13">
                  <c:v>3905.564</c:v>
                </c:pt>
                <c:pt idx="14">
                  <c:v>3614.104</c:v>
                </c:pt>
              </c:numCache>
            </c:numRef>
          </c:yVal>
          <c:smooth val="0"/>
        </c:ser>
        <c:axId val="1644871"/>
        <c:axId val="14803840"/>
      </c:scatterChart>
      <c:valAx>
        <c:axId val="1644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4803840"/>
        <c:crosses val="autoZero"/>
        <c:crossBetween val="midCat"/>
        <c:dispUnits/>
      </c:valAx>
      <c:valAx>
        <c:axId val="14803840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Drehmoment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644871"/>
        <c:crosses val="autoZero"/>
        <c:crossBetween val="midCat"/>
        <c:dispUnits/>
        <c:majorUnit val="1000"/>
        <c:min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v>Fahrwiderstand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Tabelle1!$A$227:$A$253</c:f>
              <c:numCache>
                <c:ptCount val="2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</c:numCache>
            </c:numRef>
          </c:xVal>
          <c:yVal>
            <c:numRef>
              <c:f>Tabelle1!$D$227:$D$253</c:f>
              <c:numCache>
                <c:ptCount val="27"/>
                <c:pt idx="0">
                  <c:v>281.84130000000005</c:v>
                </c:pt>
                <c:pt idx="1">
                  <c:v>284.77870740740747</c:v>
                </c:pt>
                <c:pt idx="2">
                  <c:v>293.59092962962967</c:v>
                </c:pt>
                <c:pt idx="3">
                  <c:v>308.2779666666667</c:v>
                </c:pt>
                <c:pt idx="4">
                  <c:v>328.83981851851854</c:v>
                </c:pt>
                <c:pt idx="5">
                  <c:v>355.27648518518527</c:v>
                </c:pt>
                <c:pt idx="6">
                  <c:v>387.5879666666667</c:v>
                </c:pt>
                <c:pt idx="7">
                  <c:v>425.774262962963</c:v>
                </c:pt>
                <c:pt idx="8">
                  <c:v>469.83537407407414</c:v>
                </c:pt>
                <c:pt idx="9">
                  <c:v>519.7713000000001</c:v>
                </c:pt>
                <c:pt idx="10">
                  <c:v>575.5820407407408</c:v>
                </c:pt>
                <c:pt idx="11">
                  <c:v>637.2675962962962</c:v>
                </c:pt>
                <c:pt idx="12">
                  <c:v>704.8279666666668</c:v>
                </c:pt>
                <c:pt idx="13">
                  <c:v>778.2631518518518</c:v>
                </c:pt>
                <c:pt idx="14">
                  <c:v>857.5731518518519</c:v>
                </c:pt>
                <c:pt idx="15">
                  <c:v>942.7579666666667</c:v>
                </c:pt>
                <c:pt idx="16">
                  <c:v>1033.8175962962964</c:v>
                </c:pt>
                <c:pt idx="17">
                  <c:v>1130.7520407407408</c:v>
                </c:pt>
                <c:pt idx="18">
                  <c:v>1233.5613</c:v>
                </c:pt>
                <c:pt idx="19">
                  <c:v>1342.245374074074</c:v>
                </c:pt>
                <c:pt idx="20">
                  <c:v>1456.804262962963</c:v>
                </c:pt>
                <c:pt idx="21">
                  <c:v>1577.2379666666666</c:v>
                </c:pt>
                <c:pt idx="22">
                  <c:v>1703.546485185185</c:v>
                </c:pt>
                <c:pt idx="23">
                  <c:v>1835.7298185185186</c:v>
                </c:pt>
                <c:pt idx="24">
                  <c:v>1973.7879666666672</c:v>
                </c:pt>
                <c:pt idx="25">
                  <c:v>2117.7209296296296</c:v>
                </c:pt>
                <c:pt idx="26">
                  <c:v>2267.528707407407</c:v>
                </c:pt>
              </c:numCache>
            </c:numRef>
          </c:yVal>
          <c:smooth val="0"/>
        </c:ser>
        <c:axId val="66125697"/>
        <c:axId val="58260362"/>
      </c:scatterChart>
      <c:valAx>
        <c:axId val="66125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60362"/>
        <c:crosses val="autoZero"/>
        <c:crossBetween val="midCat"/>
        <c:dispUnits/>
      </c:valAx>
      <c:valAx>
        <c:axId val="58260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Kraft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256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Zugkraftdiagramm E46 330d M57TU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1.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Tabelle1!$M$5:$M$19</c:f>
              <c:numCache>
                <c:ptCount val="15"/>
                <c:pt idx="0">
                  <c:v>9.179762823169373</c:v>
                </c:pt>
                <c:pt idx="1">
                  <c:v>11.474703528961715</c:v>
                </c:pt>
                <c:pt idx="2">
                  <c:v>13.769644234754058</c:v>
                </c:pt>
                <c:pt idx="3">
                  <c:v>16.0645849405464</c:v>
                </c:pt>
                <c:pt idx="4">
                  <c:v>18.359525646338746</c:v>
                </c:pt>
                <c:pt idx="5">
                  <c:v>20.654466352131085</c:v>
                </c:pt>
                <c:pt idx="6">
                  <c:v>22.94940705792343</c:v>
                </c:pt>
                <c:pt idx="7">
                  <c:v>25.244347763715773</c:v>
                </c:pt>
                <c:pt idx="8">
                  <c:v>27.539288469508115</c:v>
                </c:pt>
                <c:pt idx="9">
                  <c:v>29.834229175300454</c:v>
                </c:pt>
                <c:pt idx="10">
                  <c:v>32.1291698810928</c:v>
                </c:pt>
                <c:pt idx="11">
                  <c:v>34.42411058688514</c:v>
                </c:pt>
                <c:pt idx="12">
                  <c:v>36.71905129267749</c:v>
                </c:pt>
                <c:pt idx="13">
                  <c:v>39.01399199846983</c:v>
                </c:pt>
                <c:pt idx="14">
                  <c:v>41.30893270426217</c:v>
                </c:pt>
              </c:numCache>
            </c:numRef>
          </c:xVal>
          <c:yVal>
            <c:numRef>
              <c:f>Tabelle1!$N$5:$N$19</c:f>
              <c:numCache>
                <c:ptCount val="15"/>
                <c:pt idx="0">
                  <c:v>9163.700808008112</c:v>
                </c:pt>
                <c:pt idx="1">
                  <c:v>12829.181131211357</c:v>
                </c:pt>
                <c:pt idx="2">
                  <c:v>15028.469325133305</c:v>
                </c:pt>
                <c:pt idx="3">
                  <c:v>15028.469325133305</c:v>
                </c:pt>
                <c:pt idx="4">
                  <c:v>15028.469325133305</c:v>
                </c:pt>
                <c:pt idx="5">
                  <c:v>15028.469325133305</c:v>
                </c:pt>
                <c:pt idx="6">
                  <c:v>15028.469325133305</c:v>
                </c:pt>
                <c:pt idx="7">
                  <c:v>15028.469325133305</c:v>
                </c:pt>
                <c:pt idx="8">
                  <c:v>15028.469325133305</c:v>
                </c:pt>
                <c:pt idx="9">
                  <c:v>15028.469325133305</c:v>
                </c:pt>
                <c:pt idx="10">
                  <c:v>14845.195308973141</c:v>
                </c:pt>
                <c:pt idx="11">
                  <c:v>14112.099244332492</c:v>
                </c:pt>
                <c:pt idx="12">
                  <c:v>13195.729163531681</c:v>
                </c:pt>
                <c:pt idx="13">
                  <c:v>12279.359082730869</c:v>
                </c:pt>
                <c:pt idx="14">
                  <c:v>11362.989001930058</c:v>
                </c:pt>
              </c:numCache>
            </c:numRef>
          </c:yVal>
          <c:smooth val="0"/>
        </c:ser>
        <c:ser>
          <c:idx val="1"/>
          <c:order val="1"/>
          <c:tx>
            <c:v>2.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Tabelle1!$O$5:$O$19</c:f>
              <c:numCache>
                <c:ptCount val="15"/>
                <c:pt idx="0">
                  <c:v>16.65471255060729</c:v>
                </c:pt>
                <c:pt idx="1">
                  <c:v>20.81839068825911</c:v>
                </c:pt>
                <c:pt idx="2">
                  <c:v>24.982068825910932</c:v>
                </c:pt>
                <c:pt idx="3">
                  <c:v>29.14574696356276</c:v>
                </c:pt>
                <c:pt idx="4">
                  <c:v>33.30942510121458</c:v>
                </c:pt>
                <c:pt idx="5">
                  <c:v>37.4731032388664</c:v>
                </c:pt>
                <c:pt idx="6">
                  <c:v>41.63678137651822</c:v>
                </c:pt>
                <c:pt idx="7">
                  <c:v>45.80045951417005</c:v>
                </c:pt>
                <c:pt idx="8">
                  <c:v>49.964137651821865</c:v>
                </c:pt>
                <c:pt idx="9">
                  <c:v>54.127815789473686</c:v>
                </c:pt>
                <c:pt idx="10">
                  <c:v>58.29149392712552</c:v>
                </c:pt>
                <c:pt idx="11">
                  <c:v>62.455172064777344</c:v>
                </c:pt>
                <c:pt idx="12">
                  <c:v>66.61885020242916</c:v>
                </c:pt>
                <c:pt idx="13">
                  <c:v>70.78252834008097</c:v>
                </c:pt>
                <c:pt idx="14">
                  <c:v>74.9462064777328</c:v>
                </c:pt>
              </c:numCache>
            </c:numRef>
          </c:xVal>
          <c:yVal>
            <c:numRef>
              <c:f>Tabelle1!$P$5:$P$19</c:f>
              <c:numCache>
                <c:ptCount val="15"/>
                <c:pt idx="0">
                  <c:v>5050.858713075338</c:v>
                </c:pt>
                <c:pt idx="1">
                  <c:v>7071.202198305471</c:v>
                </c:pt>
                <c:pt idx="2">
                  <c:v>8283.408289443554</c:v>
                </c:pt>
                <c:pt idx="3">
                  <c:v>8283.408289443554</c:v>
                </c:pt>
                <c:pt idx="4">
                  <c:v>8283.408289443554</c:v>
                </c:pt>
                <c:pt idx="5">
                  <c:v>8283.408289443554</c:v>
                </c:pt>
                <c:pt idx="6">
                  <c:v>8283.408289443554</c:v>
                </c:pt>
                <c:pt idx="7">
                  <c:v>8283.408289443554</c:v>
                </c:pt>
                <c:pt idx="8">
                  <c:v>8283.408289443554</c:v>
                </c:pt>
                <c:pt idx="9">
                  <c:v>8283.408289443554</c:v>
                </c:pt>
                <c:pt idx="10">
                  <c:v>8182.391115182046</c:v>
                </c:pt>
                <c:pt idx="11">
                  <c:v>7778.32241813602</c:v>
                </c:pt>
                <c:pt idx="12">
                  <c:v>7273.236546828483</c:v>
                </c:pt>
                <c:pt idx="13">
                  <c:v>6768.150675520951</c:v>
                </c:pt>
                <c:pt idx="14">
                  <c:v>6263.064804213418</c:v>
                </c:pt>
              </c:numCache>
            </c:numRef>
          </c:yVal>
          <c:smooth val="0"/>
        </c:ser>
        <c:ser>
          <c:idx val="2"/>
          <c:order val="2"/>
          <c:tx>
            <c:v>3.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Tabelle1!$Q$5:$Q$19</c:f>
              <c:numCache>
                <c:ptCount val="15"/>
                <c:pt idx="0">
                  <c:v>26.198424236910345</c:v>
                </c:pt>
                <c:pt idx="1">
                  <c:v>32.74803029613792</c:v>
                </c:pt>
                <c:pt idx="2">
                  <c:v>39.29763635536551</c:v>
                </c:pt>
                <c:pt idx="3">
                  <c:v>45.847242414593104</c:v>
                </c:pt>
                <c:pt idx="4">
                  <c:v>52.39684847382069</c:v>
                </c:pt>
                <c:pt idx="5">
                  <c:v>58.94645453304827</c:v>
                </c:pt>
                <c:pt idx="6">
                  <c:v>65.49606059227584</c:v>
                </c:pt>
                <c:pt idx="7">
                  <c:v>72.04566665150345</c:v>
                </c:pt>
                <c:pt idx="8">
                  <c:v>78.59527271073102</c:v>
                </c:pt>
                <c:pt idx="9">
                  <c:v>85.14487876995861</c:v>
                </c:pt>
                <c:pt idx="10">
                  <c:v>91.69448482918621</c:v>
                </c:pt>
                <c:pt idx="11">
                  <c:v>98.24409088841378</c:v>
                </c:pt>
                <c:pt idx="12">
                  <c:v>104.79369694764138</c:v>
                </c:pt>
                <c:pt idx="13">
                  <c:v>111.34330300686896</c:v>
                </c:pt>
                <c:pt idx="14">
                  <c:v>117.89290906609654</c:v>
                </c:pt>
              </c:numCache>
            </c:numRef>
          </c:xVal>
          <c:yVal>
            <c:numRef>
              <c:f>Tabelle1!$R$5:$R$19</c:f>
              <c:numCache>
                <c:ptCount val="15"/>
                <c:pt idx="0">
                  <c:v>3210.9030390264647</c:v>
                </c:pt>
                <c:pt idx="1">
                  <c:v>4495.264254637051</c:v>
                </c:pt>
                <c:pt idx="2">
                  <c:v>5265.880984003402</c:v>
                </c:pt>
                <c:pt idx="3">
                  <c:v>5265.880984003402</c:v>
                </c:pt>
                <c:pt idx="4">
                  <c:v>5265.880984003402</c:v>
                </c:pt>
                <c:pt idx="5">
                  <c:v>5265.880984003402</c:v>
                </c:pt>
                <c:pt idx="6">
                  <c:v>5265.880984003402</c:v>
                </c:pt>
                <c:pt idx="7">
                  <c:v>5265.880984003402</c:v>
                </c:pt>
                <c:pt idx="8">
                  <c:v>5265.880984003402</c:v>
                </c:pt>
                <c:pt idx="9">
                  <c:v>5265.880984003402</c:v>
                </c:pt>
                <c:pt idx="10">
                  <c:v>5201.662923222872</c:v>
                </c:pt>
                <c:pt idx="11">
                  <c:v>4944.790680100756</c:v>
                </c:pt>
                <c:pt idx="12">
                  <c:v>4623.700376198108</c:v>
                </c:pt>
                <c:pt idx="13">
                  <c:v>4302.610072295462</c:v>
                </c:pt>
                <c:pt idx="14">
                  <c:v>3981.5197683928154</c:v>
                </c:pt>
              </c:numCache>
            </c:numRef>
          </c:yVal>
          <c:smooth val="0"/>
        </c:ser>
        <c:ser>
          <c:idx val="3"/>
          <c:order val="3"/>
          <c:tx>
            <c:v>4.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Tabelle1!$S$5:$S$19</c:f>
              <c:numCache>
                <c:ptCount val="15"/>
                <c:pt idx="0">
                  <c:v>37.010472334682866</c:v>
                </c:pt>
                <c:pt idx="1">
                  <c:v>46.26309041835358</c:v>
                </c:pt>
                <c:pt idx="2">
                  <c:v>55.51570850202429</c:v>
                </c:pt>
                <c:pt idx="3">
                  <c:v>64.76832658569501</c:v>
                </c:pt>
                <c:pt idx="4">
                  <c:v>74.02094466936573</c:v>
                </c:pt>
                <c:pt idx="5">
                  <c:v>83.27356275303644</c:v>
                </c:pt>
                <c:pt idx="6">
                  <c:v>92.52618083670716</c:v>
                </c:pt>
                <c:pt idx="7">
                  <c:v>101.77879892037788</c:v>
                </c:pt>
                <c:pt idx="8">
                  <c:v>111.03141700404858</c:v>
                </c:pt>
                <c:pt idx="9">
                  <c:v>120.28403508771932</c:v>
                </c:pt>
                <c:pt idx="10">
                  <c:v>129.53665317139001</c:v>
                </c:pt>
                <c:pt idx="11">
                  <c:v>138.78927125506075</c:v>
                </c:pt>
                <c:pt idx="12">
                  <c:v>148.04188933873147</c:v>
                </c:pt>
                <c:pt idx="13">
                  <c:v>157.29450742240215</c:v>
                </c:pt>
                <c:pt idx="14">
                  <c:v>166.5471255060729</c:v>
                </c:pt>
              </c:numCache>
            </c:numRef>
          </c:xVal>
          <c:yVal>
            <c:numRef>
              <c:f>Tabelle1!$T$5:$T$19</c:f>
              <c:numCache>
                <c:ptCount val="15"/>
                <c:pt idx="0">
                  <c:v>2272.886420883902</c:v>
                </c:pt>
                <c:pt idx="1">
                  <c:v>3182.0409892374623</c:v>
                </c:pt>
                <c:pt idx="2">
                  <c:v>3727.5337302495986</c:v>
                </c:pt>
                <c:pt idx="3">
                  <c:v>3727.5337302495986</c:v>
                </c:pt>
                <c:pt idx="4">
                  <c:v>3727.5337302495986</c:v>
                </c:pt>
                <c:pt idx="5">
                  <c:v>3727.5337302495986</c:v>
                </c:pt>
                <c:pt idx="6">
                  <c:v>3727.5337302495986</c:v>
                </c:pt>
                <c:pt idx="7">
                  <c:v>3727.5337302495986</c:v>
                </c:pt>
                <c:pt idx="8">
                  <c:v>3727.5337302495986</c:v>
                </c:pt>
                <c:pt idx="9">
                  <c:v>3727.5337302495986</c:v>
                </c:pt>
                <c:pt idx="10">
                  <c:v>3682.076001831921</c:v>
                </c:pt>
                <c:pt idx="11">
                  <c:v>3500.245088161209</c:v>
                </c:pt>
                <c:pt idx="12">
                  <c:v>3272.9564460728184</c:v>
                </c:pt>
                <c:pt idx="13">
                  <c:v>3045.6678039844287</c:v>
                </c:pt>
                <c:pt idx="14">
                  <c:v>2818.3791618960386</c:v>
                </c:pt>
              </c:numCache>
            </c:numRef>
          </c:yVal>
          <c:smooth val="0"/>
        </c:ser>
        <c:ser>
          <c:idx val="4"/>
          <c:order val="4"/>
          <c:tx>
            <c:v>5.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Tabelle1!$U$5:$U$19</c:f>
              <c:numCache>
                <c:ptCount val="15"/>
                <c:pt idx="0">
                  <c:v>46.63319514170041</c:v>
                </c:pt>
                <c:pt idx="1">
                  <c:v>58.29149392712551</c:v>
                </c:pt>
                <c:pt idx="2">
                  <c:v>69.94979271255062</c:v>
                </c:pt>
                <c:pt idx="3">
                  <c:v>81.60809149797572</c:v>
                </c:pt>
                <c:pt idx="4">
                  <c:v>93.26639028340082</c:v>
                </c:pt>
                <c:pt idx="5">
                  <c:v>104.92468906882591</c:v>
                </c:pt>
                <c:pt idx="6">
                  <c:v>116.58298785425102</c:v>
                </c:pt>
                <c:pt idx="7">
                  <c:v>128.24128663967613</c:v>
                </c:pt>
                <c:pt idx="8">
                  <c:v>139.89958542510124</c:v>
                </c:pt>
                <c:pt idx="9">
                  <c:v>151.55788421052634</c:v>
                </c:pt>
                <c:pt idx="10">
                  <c:v>163.21618299595144</c:v>
                </c:pt>
                <c:pt idx="11">
                  <c:v>174.87448178137652</c:v>
                </c:pt>
                <c:pt idx="12">
                  <c:v>186.53278056680165</c:v>
                </c:pt>
                <c:pt idx="13">
                  <c:v>198.19107935222672</c:v>
                </c:pt>
                <c:pt idx="14">
                  <c:v>209.84937813765183</c:v>
                </c:pt>
              </c:numCache>
            </c:numRef>
          </c:xVal>
          <c:yVal>
            <c:numRef>
              <c:f>Tabelle1!$V$5:$V$19</c:f>
              <c:numCache>
                <c:ptCount val="15"/>
                <c:pt idx="0">
                  <c:v>1803.8781118126205</c:v>
                </c:pt>
                <c:pt idx="1">
                  <c:v>2525.429356537669</c:v>
                </c:pt>
                <c:pt idx="2">
                  <c:v>2958.3601033726977</c:v>
                </c:pt>
                <c:pt idx="3">
                  <c:v>2958.3601033726977</c:v>
                </c:pt>
                <c:pt idx="4">
                  <c:v>2958.3601033726977</c:v>
                </c:pt>
                <c:pt idx="5">
                  <c:v>2958.3601033726977</c:v>
                </c:pt>
                <c:pt idx="6">
                  <c:v>2958.3601033726977</c:v>
                </c:pt>
                <c:pt idx="7">
                  <c:v>2958.3601033726977</c:v>
                </c:pt>
                <c:pt idx="8">
                  <c:v>2958.3601033726977</c:v>
                </c:pt>
                <c:pt idx="9">
                  <c:v>2958.3601033726977</c:v>
                </c:pt>
                <c:pt idx="10">
                  <c:v>2922.282541136445</c:v>
                </c:pt>
                <c:pt idx="11">
                  <c:v>2777.972292191436</c:v>
                </c:pt>
                <c:pt idx="12">
                  <c:v>2597.5844810101735</c:v>
                </c:pt>
                <c:pt idx="13">
                  <c:v>2417.196669828911</c:v>
                </c:pt>
                <c:pt idx="14">
                  <c:v>2236.8088586476492</c:v>
                </c:pt>
              </c:numCache>
            </c:numRef>
          </c:yVal>
          <c:smooth val="0"/>
        </c:ser>
        <c:ser>
          <c:idx val="5"/>
          <c:order val="5"/>
          <c:tx>
            <c:v>6. 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Tabelle1!$W$5:$W$19</c:f>
              <c:numCache>
                <c:ptCount val="15"/>
                <c:pt idx="0">
                  <c:v>56.184572459880016</c:v>
                </c:pt>
                <c:pt idx="1">
                  <c:v>70.23071557485001</c:v>
                </c:pt>
                <c:pt idx="2">
                  <c:v>84.27685868982003</c:v>
                </c:pt>
                <c:pt idx="3">
                  <c:v>98.32300180479002</c:v>
                </c:pt>
                <c:pt idx="4">
                  <c:v>112.36914491976003</c:v>
                </c:pt>
                <c:pt idx="5">
                  <c:v>126.41528803473004</c:v>
                </c:pt>
                <c:pt idx="6">
                  <c:v>140.46143114970002</c:v>
                </c:pt>
                <c:pt idx="7">
                  <c:v>154.50757426467004</c:v>
                </c:pt>
                <c:pt idx="8">
                  <c:v>168.55371737964006</c:v>
                </c:pt>
                <c:pt idx="9">
                  <c:v>182.59986049461003</c:v>
                </c:pt>
                <c:pt idx="10">
                  <c:v>196.64600360958005</c:v>
                </c:pt>
                <c:pt idx="11">
                  <c:v>210.69214672455004</c:v>
                </c:pt>
                <c:pt idx="12">
                  <c:v>224.73828983952006</c:v>
                </c:pt>
                <c:pt idx="13">
                  <c:v>238.78443295449006</c:v>
                </c:pt>
                <c:pt idx="14">
                  <c:v>252.83057606946008</c:v>
                </c:pt>
              </c:numCache>
            </c:numRef>
          </c:xVal>
          <c:yVal>
            <c:numRef>
              <c:f>Tabelle1!$X$5:$X$19</c:f>
              <c:numCache>
                <c:ptCount val="15"/>
                <c:pt idx="0">
                  <c:v>1497.2188328044751</c:v>
                </c:pt>
                <c:pt idx="1">
                  <c:v>2096.1063659262654</c:v>
                </c:pt>
                <c:pt idx="2">
                  <c:v>2455.438885799339</c:v>
                </c:pt>
                <c:pt idx="3">
                  <c:v>2455.438885799339</c:v>
                </c:pt>
                <c:pt idx="4">
                  <c:v>2455.438885799339</c:v>
                </c:pt>
                <c:pt idx="5">
                  <c:v>2455.438885799339</c:v>
                </c:pt>
                <c:pt idx="6">
                  <c:v>2455.438885799339</c:v>
                </c:pt>
                <c:pt idx="7">
                  <c:v>2455.438885799339</c:v>
                </c:pt>
                <c:pt idx="8">
                  <c:v>2455.438885799339</c:v>
                </c:pt>
                <c:pt idx="9">
                  <c:v>2455.438885799339</c:v>
                </c:pt>
                <c:pt idx="10">
                  <c:v>2425.4945091432496</c:v>
                </c:pt>
                <c:pt idx="11">
                  <c:v>2305.717002518892</c:v>
                </c:pt>
                <c:pt idx="12">
                  <c:v>2155.995119238444</c:v>
                </c:pt>
                <c:pt idx="13">
                  <c:v>2006.2732359579966</c:v>
                </c:pt>
                <c:pt idx="14">
                  <c:v>1856.551352677549</c:v>
                </c:pt>
              </c:numCache>
            </c:numRef>
          </c:yVal>
          <c:smooth val="0"/>
        </c:ser>
        <c:ser>
          <c:idx val="6"/>
          <c:order val="6"/>
          <c:tx>
            <c:v>Fahrwiderstände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Tabelle1!$A$227:$A$253</c:f>
              <c:numCache>
                <c:ptCount val="2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</c:numCache>
            </c:numRef>
          </c:xVal>
          <c:yVal>
            <c:numRef>
              <c:f>Tabelle1!$D$227:$D$253</c:f>
              <c:numCache>
                <c:ptCount val="27"/>
                <c:pt idx="0">
                  <c:v>281.84130000000005</c:v>
                </c:pt>
                <c:pt idx="1">
                  <c:v>284.77870740740747</c:v>
                </c:pt>
                <c:pt idx="2">
                  <c:v>293.59092962962967</c:v>
                </c:pt>
                <c:pt idx="3">
                  <c:v>308.2779666666667</c:v>
                </c:pt>
                <c:pt idx="4">
                  <c:v>328.83981851851854</c:v>
                </c:pt>
                <c:pt idx="5">
                  <c:v>355.27648518518527</c:v>
                </c:pt>
                <c:pt idx="6">
                  <c:v>387.5879666666667</c:v>
                </c:pt>
                <c:pt idx="7">
                  <c:v>425.774262962963</c:v>
                </c:pt>
                <c:pt idx="8">
                  <c:v>469.83537407407414</c:v>
                </c:pt>
                <c:pt idx="9">
                  <c:v>519.7713000000001</c:v>
                </c:pt>
                <c:pt idx="10">
                  <c:v>575.5820407407408</c:v>
                </c:pt>
                <c:pt idx="11">
                  <c:v>637.2675962962962</c:v>
                </c:pt>
                <c:pt idx="12">
                  <c:v>704.8279666666668</c:v>
                </c:pt>
                <c:pt idx="13">
                  <c:v>778.2631518518518</c:v>
                </c:pt>
                <c:pt idx="14">
                  <c:v>857.5731518518519</c:v>
                </c:pt>
                <c:pt idx="15">
                  <c:v>942.7579666666667</c:v>
                </c:pt>
                <c:pt idx="16">
                  <c:v>1033.8175962962964</c:v>
                </c:pt>
                <c:pt idx="17">
                  <c:v>1130.7520407407408</c:v>
                </c:pt>
                <c:pt idx="18">
                  <c:v>1233.5613</c:v>
                </c:pt>
                <c:pt idx="19">
                  <c:v>1342.245374074074</c:v>
                </c:pt>
                <c:pt idx="20">
                  <c:v>1456.804262962963</c:v>
                </c:pt>
                <c:pt idx="21">
                  <c:v>1577.2379666666666</c:v>
                </c:pt>
                <c:pt idx="22">
                  <c:v>1703.546485185185</c:v>
                </c:pt>
                <c:pt idx="23">
                  <c:v>1835.7298185185186</c:v>
                </c:pt>
                <c:pt idx="24">
                  <c:v>1973.7879666666672</c:v>
                </c:pt>
                <c:pt idx="25">
                  <c:v>2117.7209296296296</c:v>
                </c:pt>
                <c:pt idx="26">
                  <c:v>2267.528707407407</c:v>
                </c:pt>
              </c:numCache>
            </c:numRef>
          </c:yVal>
          <c:smooth val="0"/>
        </c:ser>
        <c:axId val="54581211"/>
        <c:axId val="21468852"/>
      </c:scatterChart>
      <c:valAx>
        <c:axId val="5458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468852"/>
        <c:crosses val="autoZero"/>
        <c:crossBetween val="midCat"/>
        <c:dispUnits/>
        <c:majorUnit val="20"/>
        <c:minorUnit val="10"/>
      </c:valAx>
      <c:valAx>
        <c:axId val="21468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Kraft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581211"/>
        <c:crosses val="autoZero"/>
        <c:crossBetween val="midCat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36</xdr:row>
      <xdr:rowOff>9525</xdr:rowOff>
    </xdr:from>
    <xdr:to>
      <xdr:col>10</xdr:col>
      <xdr:colOff>476250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4505325" y="5838825"/>
        <a:ext cx="41052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36</xdr:row>
      <xdr:rowOff>9525</xdr:rowOff>
    </xdr:from>
    <xdr:to>
      <xdr:col>4</xdr:col>
      <xdr:colOff>581025</xdr:colOff>
      <xdr:row>65</xdr:row>
      <xdr:rowOff>142875</xdr:rowOff>
    </xdr:to>
    <xdr:graphicFrame>
      <xdr:nvGraphicFramePr>
        <xdr:cNvPr id="2" name="Chart 2"/>
        <xdr:cNvGraphicFramePr/>
      </xdr:nvGraphicFramePr>
      <xdr:xfrm>
        <a:off x="209550" y="5838825"/>
        <a:ext cx="4038600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101</xdr:row>
      <xdr:rowOff>95250</xdr:rowOff>
    </xdr:from>
    <xdr:to>
      <xdr:col>12</xdr:col>
      <xdr:colOff>104775</xdr:colOff>
      <xdr:row>145</xdr:row>
      <xdr:rowOff>76200</xdr:rowOff>
    </xdr:to>
    <xdr:graphicFrame>
      <xdr:nvGraphicFramePr>
        <xdr:cNvPr id="3" name="Chart 3"/>
        <xdr:cNvGraphicFramePr/>
      </xdr:nvGraphicFramePr>
      <xdr:xfrm>
        <a:off x="66675" y="16449675"/>
        <a:ext cx="9696450" cy="710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173</xdr:row>
      <xdr:rowOff>123825</xdr:rowOff>
    </xdr:from>
    <xdr:to>
      <xdr:col>10</xdr:col>
      <xdr:colOff>476250</xdr:colOff>
      <xdr:row>213</xdr:row>
      <xdr:rowOff>19050</xdr:rowOff>
    </xdr:to>
    <xdr:graphicFrame>
      <xdr:nvGraphicFramePr>
        <xdr:cNvPr id="4" name="Chart 4"/>
        <xdr:cNvGraphicFramePr/>
      </xdr:nvGraphicFramePr>
      <xdr:xfrm>
        <a:off x="266700" y="28136850"/>
        <a:ext cx="8343900" cy="637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971550</xdr:colOff>
      <xdr:row>107</xdr:row>
      <xdr:rowOff>38100</xdr:rowOff>
    </xdr:from>
    <xdr:to>
      <xdr:col>11</xdr:col>
      <xdr:colOff>38100</xdr:colOff>
      <xdr:row>107</xdr:row>
      <xdr:rowOff>38100</xdr:rowOff>
    </xdr:to>
    <xdr:sp>
      <xdr:nvSpPr>
        <xdr:cNvPr id="5" name="Line 9"/>
        <xdr:cNvSpPr>
          <a:spLocks/>
        </xdr:cNvSpPr>
      </xdr:nvSpPr>
      <xdr:spPr>
        <a:xfrm>
          <a:off x="971550" y="17364075"/>
          <a:ext cx="796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239</xdr:row>
      <xdr:rowOff>47625</xdr:rowOff>
    </xdr:from>
    <xdr:to>
      <xdr:col>12</xdr:col>
      <xdr:colOff>85725</xdr:colOff>
      <xdr:row>257</xdr:row>
      <xdr:rowOff>152400</xdr:rowOff>
    </xdr:to>
    <xdr:graphicFrame>
      <xdr:nvGraphicFramePr>
        <xdr:cNvPr id="6" name="Chart 11"/>
        <xdr:cNvGraphicFramePr/>
      </xdr:nvGraphicFramePr>
      <xdr:xfrm>
        <a:off x="4371975" y="38823900"/>
        <a:ext cx="5372100" cy="3019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276225</xdr:colOff>
      <xdr:row>275</xdr:row>
      <xdr:rowOff>57150</xdr:rowOff>
    </xdr:from>
    <xdr:to>
      <xdr:col>10</xdr:col>
      <xdr:colOff>457200</xdr:colOff>
      <xdr:row>308</xdr:row>
      <xdr:rowOff>38100</xdr:rowOff>
    </xdr:to>
    <xdr:graphicFrame>
      <xdr:nvGraphicFramePr>
        <xdr:cNvPr id="7" name="Chart 17"/>
        <xdr:cNvGraphicFramePr/>
      </xdr:nvGraphicFramePr>
      <xdr:xfrm>
        <a:off x="276225" y="44662725"/>
        <a:ext cx="8315325" cy="532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4"/>
  <sheetViews>
    <sheetView tabSelected="1" workbookViewId="0" topLeftCell="A274">
      <selection activeCell="B27" sqref="B27"/>
    </sheetView>
  </sheetViews>
  <sheetFormatPr defaultColWidth="11.421875" defaultRowHeight="12.75"/>
  <cols>
    <col min="1" max="1" width="17.421875" style="0" customWidth="1"/>
    <col min="2" max="2" width="19.8515625" style="0" customWidth="1"/>
    <col min="3" max="3" width="7.8515625" style="0" customWidth="1"/>
    <col min="4" max="5" width="9.8515625" style="0" customWidth="1"/>
    <col min="13" max="13" width="14.140625" style="0" customWidth="1"/>
    <col min="15" max="15" width="10.00390625" style="0" customWidth="1"/>
  </cols>
  <sheetData>
    <row r="1" spans="1:18" ht="12.75">
      <c r="A1" t="s">
        <v>12</v>
      </c>
      <c r="B1" s="8">
        <f>2*D1*B2</f>
        <v>1.9197332000000003</v>
      </c>
      <c r="C1" t="s">
        <v>2</v>
      </c>
      <c r="D1">
        <v>3.14</v>
      </c>
      <c r="I1" t="s">
        <v>20</v>
      </c>
      <c r="L1" s="8">
        <f>D260</f>
        <v>0.95</v>
      </c>
      <c r="M1" s="7" t="s">
        <v>38</v>
      </c>
      <c r="R1" t="s">
        <v>29</v>
      </c>
    </row>
    <row r="2" spans="1:18" ht="12.75">
      <c r="A2" t="s">
        <v>19</v>
      </c>
      <c r="B2" s="8">
        <v>0.30569</v>
      </c>
      <c r="C2" s="7">
        <v>0.30569</v>
      </c>
      <c r="D2" s="12" t="s">
        <v>44</v>
      </c>
      <c r="F2">
        <v>1.85888</v>
      </c>
      <c r="I2" t="s">
        <v>21</v>
      </c>
      <c r="L2" s="8">
        <f>D261</f>
        <v>0.94</v>
      </c>
      <c r="M2" s="7" t="s">
        <v>39</v>
      </c>
      <c r="R2" t="s">
        <v>30</v>
      </c>
    </row>
    <row r="3" spans="1:23" ht="12.75">
      <c r="A3" t="s">
        <v>46</v>
      </c>
      <c r="B3" s="8">
        <v>20</v>
      </c>
      <c r="C3" s="7">
        <v>20</v>
      </c>
      <c r="M3" t="s">
        <v>31</v>
      </c>
      <c r="O3" t="s">
        <v>5</v>
      </c>
      <c r="Q3" t="s">
        <v>13</v>
      </c>
      <c r="S3" t="s">
        <v>7</v>
      </c>
      <c r="U3" t="s">
        <v>8</v>
      </c>
      <c r="W3" t="s">
        <v>61</v>
      </c>
    </row>
    <row r="4" spans="1:24" ht="12.75">
      <c r="A4" t="s">
        <v>45</v>
      </c>
      <c r="B4" s="10">
        <v>1.013</v>
      </c>
      <c r="C4" s="7">
        <v>1.013</v>
      </c>
      <c r="M4" t="s">
        <v>34</v>
      </c>
      <c r="N4" t="s">
        <v>23</v>
      </c>
      <c r="O4" t="s">
        <v>33</v>
      </c>
      <c r="P4" t="s">
        <v>23</v>
      </c>
      <c r="Q4" t="s">
        <v>32</v>
      </c>
      <c r="R4" t="s">
        <v>23</v>
      </c>
      <c r="S4" t="s">
        <v>32</v>
      </c>
      <c r="T4" t="s">
        <v>23</v>
      </c>
      <c r="U4" t="s">
        <v>35</v>
      </c>
      <c r="V4" t="s">
        <v>23</v>
      </c>
      <c r="W4" t="s">
        <v>35</v>
      </c>
      <c r="X4" t="s">
        <v>23</v>
      </c>
    </row>
    <row r="5" spans="1:24" ht="12.75">
      <c r="A5" t="s">
        <v>3</v>
      </c>
      <c r="B5" t="s">
        <v>10</v>
      </c>
      <c r="C5" s="13">
        <v>2.47</v>
      </c>
      <c r="M5" s="5">
        <f>B76</f>
        <v>9.179762823169373</v>
      </c>
      <c r="N5" s="1">
        <f aca="true" t="shared" si="0" ref="N5:N19">B150*$L$1*$L$2/$B$2</f>
        <v>9163.700808008112</v>
      </c>
      <c r="O5" s="5">
        <f>C76</f>
        <v>16.65471255060729</v>
      </c>
      <c r="P5" s="1">
        <f aca="true" t="shared" si="1" ref="P5:P19">C150*$L$1*$L$2/$B$2</f>
        <v>5050.858713075338</v>
      </c>
      <c r="Q5" s="5">
        <f>D76</f>
        <v>26.198424236910345</v>
      </c>
      <c r="R5" s="1">
        <f aca="true" t="shared" si="2" ref="R5:R19">D150*$L$1*$L$2/$B$2</f>
        <v>3210.9030390264647</v>
      </c>
      <c r="S5" s="5">
        <f>E76</f>
        <v>37.010472334682866</v>
      </c>
      <c r="T5" s="1">
        <f aca="true" t="shared" si="3" ref="T5:T19">E150*$L$1*$L$2/$B$2</f>
        <v>2272.886420883902</v>
      </c>
      <c r="U5" s="5">
        <f aca="true" t="shared" si="4" ref="U5:U19">F76</f>
        <v>46.63319514170041</v>
      </c>
      <c r="V5" s="1">
        <f aca="true" t="shared" si="5" ref="V5:V19">F150*$L$1*$L$2/$B$2</f>
        <v>1803.8781118126205</v>
      </c>
      <c r="W5" s="5">
        <f aca="true" t="shared" si="6" ref="W5:W19">G76</f>
        <v>56.184572459880016</v>
      </c>
      <c r="X5" s="1">
        <f aca="true" t="shared" si="7" ref="X5:X19">G150*$L$1*$L$2/$B$2</f>
        <v>1497.2188328044751</v>
      </c>
    </row>
    <row r="6" spans="2:24" ht="12.75"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60</v>
      </c>
      <c r="H6" t="s">
        <v>9</v>
      </c>
      <c r="M6" s="5">
        <f>B77</f>
        <v>11.474703528961715</v>
      </c>
      <c r="N6" s="1">
        <f t="shared" si="0"/>
        <v>12829.181131211357</v>
      </c>
      <c r="O6" s="5">
        <f aca="true" t="shared" si="8" ref="O6:O16">C77</f>
        <v>20.81839068825911</v>
      </c>
      <c r="P6" s="1">
        <f t="shared" si="1"/>
        <v>7071.202198305471</v>
      </c>
      <c r="Q6" s="5">
        <f aca="true" t="shared" si="9" ref="Q6:Q16">D77</f>
        <v>32.74803029613792</v>
      </c>
      <c r="R6" s="1">
        <f t="shared" si="2"/>
        <v>4495.264254637051</v>
      </c>
      <c r="S6" s="5">
        <f aca="true" t="shared" si="10" ref="S6:S16">E77</f>
        <v>46.26309041835358</v>
      </c>
      <c r="T6" s="1">
        <f t="shared" si="3"/>
        <v>3182.0409892374623</v>
      </c>
      <c r="U6" s="5">
        <f t="shared" si="4"/>
        <v>58.29149392712551</v>
      </c>
      <c r="V6" s="1">
        <f t="shared" si="5"/>
        <v>2525.429356537669</v>
      </c>
      <c r="W6" s="5">
        <f t="shared" si="6"/>
        <v>70.23071557485001</v>
      </c>
      <c r="X6" s="1">
        <f t="shared" si="7"/>
        <v>2096.1063659262654</v>
      </c>
    </row>
    <row r="7" spans="2:24" ht="12.75">
      <c r="B7" s="13">
        <v>5.08</v>
      </c>
      <c r="C7" s="13">
        <v>2.8</v>
      </c>
      <c r="D7" s="13">
        <v>1.78</v>
      </c>
      <c r="E7" s="13">
        <v>1.26</v>
      </c>
      <c r="F7" s="13">
        <v>1</v>
      </c>
      <c r="G7" s="13">
        <v>0.83</v>
      </c>
      <c r="H7" s="13">
        <v>4.72</v>
      </c>
      <c r="M7" s="5">
        <f aca="true" t="shared" si="11" ref="M7:M16">B78</f>
        <v>13.769644234754058</v>
      </c>
      <c r="N7" s="1">
        <f t="shared" si="0"/>
        <v>15028.469325133305</v>
      </c>
      <c r="O7" s="5">
        <f t="shared" si="8"/>
        <v>24.982068825910932</v>
      </c>
      <c r="P7" s="1">
        <f t="shared" si="1"/>
        <v>8283.408289443554</v>
      </c>
      <c r="Q7" s="5">
        <f t="shared" si="9"/>
        <v>39.29763635536551</v>
      </c>
      <c r="R7" s="1">
        <f t="shared" si="2"/>
        <v>5265.880984003402</v>
      </c>
      <c r="S7" s="5">
        <f t="shared" si="10"/>
        <v>55.51570850202429</v>
      </c>
      <c r="T7" s="1">
        <f t="shared" si="3"/>
        <v>3727.5337302495986</v>
      </c>
      <c r="U7" s="5">
        <f t="shared" si="4"/>
        <v>69.94979271255062</v>
      </c>
      <c r="V7" s="1">
        <f t="shared" si="5"/>
        <v>2958.3601033726977</v>
      </c>
      <c r="W7" s="5">
        <f t="shared" si="6"/>
        <v>84.27685868982003</v>
      </c>
      <c r="X7" s="1">
        <f t="shared" si="7"/>
        <v>2455.438885799339</v>
      </c>
    </row>
    <row r="8" spans="1:24" ht="12.75">
      <c r="A8" t="s">
        <v>11</v>
      </c>
      <c r="B8">
        <f>B7*$C$5</f>
        <v>12.547600000000001</v>
      </c>
      <c r="C8">
        <f>C7*$C$5</f>
        <v>6.916</v>
      </c>
      <c r="D8">
        <f>D7*$C$5</f>
        <v>4.3966</v>
      </c>
      <c r="E8">
        <f>E7*$C$5</f>
        <v>3.1122</v>
      </c>
      <c r="F8">
        <f>F7*$C$5</f>
        <v>2.47</v>
      </c>
      <c r="G8">
        <f>G7*$C$5</f>
        <v>2.0501</v>
      </c>
      <c r="H8">
        <f>H7*$C$5</f>
        <v>11.6584</v>
      </c>
      <c r="M8" s="5">
        <f t="shared" si="11"/>
        <v>16.0645849405464</v>
      </c>
      <c r="N8" s="1">
        <f t="shared" si="0"/>
        <v>15028.469325133305</v>
      </c>
      <c r="O8" s="5">
        <f t="shared" si="8"/>
        <v>29.14574696356276</v>
      </c>
      <c r="P8" s="1">
        <f t="shared" si="1"/>
        <v>8283.408289443554</v>
      </c>
      <c r="Q8" s="5">
        <f t="shared" si="9"/>
        <v>45.847242414593104</v>
      </c>
      <c r="R8" s="1">
        <f t="shared" si="2"/>
        <v>5265.880984003402</v>
      </c>
      <c r="S8" s="5">
        <f t="shared" si="10"/>
        <v>64.76832658569501</v>
      </c>
      <c r="T8" s="1">
        <f t="shared" si="3"/>
        <v>3727.5337302495986</v>
      </c>
      <c r="U8" s="5">
        <f t="shared" si="4"/>
        <v>81.60809149797572</v>
      </c>
      <c r="V8" s="1">
        <f t="shared" si="5"/>
        <v>2958.3601033726977</v>
      </c>
      <c r="W8" s="5">
        <f t="shared" si="6"/>
        <v>98.32300180479002</v>
      </c>
      <c r="X8" s="1">
        <f t="shared" si="7"/>
        <v>2455.438885799339</v>
      </c>
    </row>
    <row r="9" spans="2:24" ht="12.75">
      <c r="B9" s="7"/>
      <c r="C9" s="7"/>
      <c r="D9" s="7"/>
      <c r="E9" s="7"/>
      <c r="F9" s="7"/>
      <c r="H9" s="7"/>
      <c r="M9" s="5">
        <f t="shared" si="11"/>
        <v>18.359525646338746</v>
      </c>
      <c r="N9" s="1">
        <f t="shared" si="0"/>
        <v>15028.469325133305</v>
      </c>
      <c r="O9" s="5">
        <f t="shared" si="8"/>
        <v>33.30942510121458</v>
      </c>
      <c r="P9" s="1">
        <f t="shared" si="1"/>
        <v>8283.408289443554</v>
      </c>
      <c r="Q9" s="5">
        <f t="shared" si="9"/>
        <v>52.39684847382069</v>
      </c>
      <c r="R9" s="1">
        <f t="shared" si="2"/>
        <v>5265.880984003402</v>
      </c>
      <c r="S9" s="5">
        <f t="shared" si="10"/>
        <v>74.02094466936573</v>
      </c>
      <c r="T9" s="1">
        <f t="shared" si="3"/>
        <v>3727.5337302495986</v>
      </c>
      <c r="U9" s="5">
        <f t="shared" si="4"/>
        <v>93.26639028340082</v>
      </c>
      <c r="V9" s="1">
        <f t="shared" si="5"/>
        <v>2958.3601033726977</v>
      </c>
      <c r="W9" s="5">
        <f t="shared" si="6"/>
        <v>112.36914491976003</v>
      </c>
      <c r="X9" s="1">
        <f t="shared" si="7"/>
        <v>2455.438885799339</v>
      </c>
    </row>
    <row r="10" spans="1:24" ht="12.75">
      <c r="A10" t="s">
        <v>0</v>
      </c>
      <c r="B10" t="s">
        <v>59</v>
      </c>
      <c r="C10" t="s">
        <v>1</v>
      </c>
      <c r="D10" t="s">
        <v>58</v>
      </c>
      <c r="M10" s="5">
        <f t="shared" si="11"/>
        <v>20.654466352131085</v>
      </c>
      <c r="N10" s="1">
        <f t="shared" si="0"/>
        <v>15028.469325133305</v>
      </c>
      <c r="O10" s="5">
        <f t="shared" si="8"/>
        <v>37.4731032388664</v>
      </c>
      <c r="P10" s="1">
        <f t="shared" si="1"/>
        <v>8283.408289443554</v>
      </c>
      <c r="Q10" s="5">
        <f t="shared" si="9"/>
        <v>58.94645453304827</v>
      </c>
      <c r="R10" s="1">
        <f t="shared" si="2"/>
        <v>5265.880984003402</v>
      </c>
      <c r="S10" s="5">
        <f t="shared" si="10"/>
        <v>83.27356275303644</v>
      </c>
      <c r="T10" s="1">
        <f t="shared" si="3"/>
        <v>3727.5337302495986</v>
      </c>
      <c r="U10" s="5">
        <f t="shared" si="4"/>
        <v>104.92468906882591</v>
      </c>
      <c r="V10" s="1">
        <f t="shared" si="5"/>
        <v>2958.3601033726977</v>
      </c>
      <c r="W10" s="5">
        <f t="shared" si="6"/>
        <v>126.41528803473004</v>
      </c>
      <c r="X10" s="1">
        <f t="shared" si="7"/>
        <v>2455.438885799339</v>
      </c>
    </row>
    <row r="11" spans="2:24" ht="12.75">
      <c r="B11" t="s">
        <v>55</v>
      </c>
      <c r="C11" t="s">
        <v>56</v>
      </c>
      <c r="D11" s="1" t="s">
        <v>57</v>
      </c>
      <c r="M11" s="5">
        <f t="shared" si="11"/>
        <v>22.94940705792343</v>
      </c>
      <c r="N11" s="1">
        <f t="shared" si="0"/>
        <v>15028.469325133305</v>
      </c>
      <c r="O11" s="5">
        <f t="shared" si="8"/>
        <v>41.63678137651822</v>
      </c>
      <c r="P11" s="1">
        <f t="shared" si="1"/>
        <v>8283.408289443554</v>
      </c>
      <c r="Q11" s="5">
        <f t="shared" si="9"/>
        <v>65.49606059227584</v>
      </c>
      <c r="R11" s="1">
        <f t="shared" si="2"/>
        <v>5265.880984003402</v>
      </c>
      <c r="S11" s="5">
        <f t="shared" si="10"/>
        <v>92.52618083670716</v>
      </c>
      <c r="T11" s="1">
        <f t="shared" si="3"/>
        <v>3727.5337302495986</v>
      </c>
      <c r="U11" s="5">
        <f t="shared" si="4"/>
        <v>116.58298785425102</v>
      </c>
      <c r="V11" s="1">
        <f t="shared" si="5"/>
        <v>2958.3601033726977</v>
      </c>
      <c r="W11" s="5">
        <f t="shared" si="6"/>
        <v>140.46143114970002</v>
      </c>
      <c r="X11" s="1">
        <f t="shared" si="7"/>
        <v>2455.438885799339</v>
      </c>
    </row>
    <row r="12" spans="1:24" ht="12.75">
      <c r="A12">
        <v>1000</v>
      </c>
      <c r="B12" s="14">
        <v>250</v>
      </c>
      <c r="C12" s="9">
        <f>B12/(60*1000)*(2*$D$1*A12)</f>
        <v>26.166666666666668</v>
      </c>
      <c r="D12" s="1">
        <f>C12*1.36</f>
        <v>35.58666666666667</v>
      </c>
      <c r="F12" s="6"/>
      <c r="G12" s="6"/>
      <c r="H12" s="6"/>
      <c r="I12" s="6"/>
      <c r="J12" s="6"/>
      <c r="K12" s="6"/>
      <c r="M12" s="5">
        <f t="shared" si="11"/>
        <v>25.244347763715773</v>
      </c>
      <c r="N12" s="1">
        <f t="shared" si="0"/>
        <v>15028.469325133305</v>
      </c>
      <c r="O12" s="5">
        <f t="shared" si="8"/>
        <v>45.80045951417005</v>
      </c>
      <c r="P12" s="1">
        <f t="shared" si="1"/>
        <v>8283.408289443554</v>
      </c>
      <c r="Q12" s="5">
        <f t="shared" si="9"/>
        <v>72.04566665150345</v>
      </c>
      <c r="R12" s="1">
        <f t="shared" si="2"/>
        <v>5265.880984003402</v>
      </c>
      <c r="S12" s="5">
        <f t="shared" si="10"/>
        <v>101.77879892037788</v>
      </c>
      <c r="T12" s="1">
        <f t="shared" si="3"/>
        <v>3727.5337302495986</v>
      </c>
      <c r="U12" s="5">
        <f t="shared" si="4"/>
        <v>128.24128663967613</v>
      </c>
      <c r="V12" s="1">
        <f t="shared" si="5"/>
        <v>2958.3601033726977</v>
      </c>
      <c r="W12" s="5">
        <f t="shared" si="6"/>
        <v>154.50757426467004</v>
      </c>
      <c r="X12" s="1">
        <f t="shared" si="7"/>
        <v>2455.438885799339</v>
      </c>
    </row>
    <row r="13" spans="1:24" ht="12.75">
      <c r="A13">
        <v>1250</v>
      </c>
      <c r="B13" s="14">
        <v>350</v>
      </c>
      <c r="C13" s="9">
        <f aca="true" t="shared" si="12" ref="C13:C26">B13/(60*1000)*(2*$D$1*A13)</f>
        <v>45.79166666666667</v>
      </c>
      <c r="D13" s="1">
        <f aca="true" t="shared" si="13" ref="D13:D26">C13*1.36</f>
        <v>62.27666666666668</v>
      </c>
      <c r="F13" s="6"/>
      <c r="G13" s="6"/>
      <c r="H13" s="6"/>
      <c r="I13" s="6"/>
      <c r="J13" s="6"/>
      <c r="K13" s="6"/>
      <c r="M13" s="5">
        <f t="shared" si="11"/>
        <v>27.539288469508115</v>
      </c>
      <c r="N13" s="1">
        <f t="shared" si="0"/>
        <v>15028.469325133305</v>
      </c>
      <c r="O13" s="5">
        <f t="shared" si="8"/>
        <v>49.964137651821865</v>
      </c>
      <c r="P13" s="1">
        <f t="shared" si="1"/>
        <v>8283.408289443554</v>
      </c>
      <c r="Q13" s="5">
        <f t="shared" si="9"/>
        <v>78.59527271073102</v>
      </c>
      <c r="R13" s="1">
        <f t="shared" si="2"/>
        <v>5265.880984003402</v>
      </c>
      <c r="S13" s="5">
        <f t="shared" si="10"/>
        <v>111.03141700404858</v>
      </c>
      <c r="T13" s="1">
        <f t="shared" si="3"/>
        <v>3727.5337302495986</v>
      </c>
      <c r="U13" s="5">
        <f t="shared" si="4"/>
        <v>139.89958542510124</v>
      </c>
      <c r="V13" s="1">
        <f t="shared" si="5"/>
        <v>2958.3601033726977</v>
      </c>
      <c r="W13" s="5">
        <f t="shared" si="6"/>
        <v>168.55371737964006</v>
      </c>
      <c r="X13" s="1">
        <f t="shared" si="7"/>
        <v>2455.438885799339</v>
      </c>
    </row>
    <row r="14" spans="1:24" ht="12.75">
      <c r="A14">
        <v>1500</v>
      </c>
      <c r="B14" s="14">
        <v>410</v>
      </c>
      <c r="C14" s="9">
        <f t="shared" si="12"/>
        <v>64.37</v>
      </c>
      <c r="D14" s="1">
        <f t="shared" si="13"/>
        <v>87.54320000000001</v>
      </c>
      <c r="F14" s="6"/>
      <c r="G14" s="6"/>
      <c r="H14" s="6"/>
      <c r="I14" s="6"/>
      <c r="J14" s="6"/>
      <c r="K14" s="6"/>
      <c r="M14" s="5">
        <f t="shared" si="11"/>
        <v>29.834229175300454</v>
      </c>
      <c r="N14" s="1">
        <f t="shared" si="0"/>
        <v>15028.469325133305</v>
      </c>
      <c r="O14" s="5">
        <f t="shared" si="8"/>
        <v>54.127815789473686</v>
      </c>
      <c r="P14" s="1">
        <f t="shared" si="1"/>
        <v>8283.408289443554</v>
      </c>
      <c r="Q14" s="5">
        <f t="shared" si="9"/>
        <v>85.14487876995861</v>
      </c>
      <c r="R14" s="1">
        <f t="shared" si="2"/>
        <v>5265.880984003402</v>
      </c>
      <c r="S14" s="5">
        <f t="shared" si="10"/>
        <v>120.28403508771932</v>
      </c>
      <c r="T14" s="1">
        <f t="shared" si="3"/>
        <v>3727.5337302495986</v>
      </c>
      <c r="U14" s="5">
        <f t="shared" si="4"/>
        <v>151.55788421052634</v>
      </c>
      <c r="V14" s="1">
        <f t="shared" si="5"/>
        <v>2958.3601033726977</v>
      </c>
      <c r="W14" s="5">
        <f t="shared" si="6"/>
        <v>182.59986049461003</v>
      </c>
      <c r="X14" s="1">
        <f t="shared" si="7"/>
        <v>2455.438885799339</v>
      </c>
    </row>
    <row r="15" spans="1:24" ht="12.75">
      <c r="A15">
        <v>1750</v>
      </c>
      <c r="B15" s="14">
        <v>410</v>
      </c>
      <c r="C15" s="9">
        <f t="shared" si="12"/>
        <v>75.09833333333334</v>
      </c>
      <c r="D15" s="1">
        <f t="shared" si="13"/>
        <v>102.13373333333335</v>
      </c>
      <c r="F15" s="6"/>
      <c r="G15" s="6"/>
      <c r="H15" s="6"/>
      <c r="I15" s="6"/>
      <c r="J15" s="6"/>
      <c r="K15" s="6"/>
      <c r="M15" s="5">
        <f t="shared" si="11"/>
        <v>32.1291698810928</v>
      </c>
      <c r="N15" s="1">
        <f t="shared" si="0"/>
        <v>14845.195308973141</v>
      </c>
      <c r="O15" s="5">
        <f t="shared" si="8"/>
        <v>58.29149392712552</v>
      </c>
      <c r="P15" s="1">
        <f t="shared" si="1"/>
        <v>8182.391115182046</v>
      </c>
      <c r="Q15" s="5">
        <f t="shared" si="9"/>
        <v>91.69448482918621</v>
      </c>
      <c r="R15" s="1">
        <f t="shared" si="2"/>
        <v>5201.662923222872</v>
      </c>
      <c r="S15" s="5">
        <f t="shared" si="10"/>
        <v>129.53665317139001</v>
      </c>
      <c r="T15" s="1">
        <f t="shared" si="3"/>
        <v>3682.076001831921</v>
      </c>
      <c r="U15" s="5">
        <f t="shared" si="4"/>
        <v>163.21618299595144</v>
      </c>
      <c r="V15" s="1">
        <f t="shared" si="5"/>
        <v>2922.282541136445</v>
      </c>
      <c r="W15" s="5">
        <f t="shared" si="6"/>
        <v>196.64600360958005</v>
      </c>
      <c r="X15" s="1">
        <f t="shared" si="7"/>
        <v>2425.4945091432496</v>
      </c>
    </row>
    <row r="16" spans="1:24" ht="12.75">
      <c r="A16">
        <v>2000</v>
      </c>
      <c r="B16" s="14">
        <v>410</v>
      </c>
      <c r="C16" s="9">
        <f t="shared" si="12"/>
        <v>85.82666666666667</v>
      </c>
      <c r="D16" s="1">
        <f t="shared" si="13"/>
        <v>116.72426666666668</v>
      </c>
      <c r="F16" s="6"/>
      <c r="G16" s="6"/>
      <c r="H16" s="6"/>
      <c r="I16" s="6"/>
      <c r="J16" s="6"/>
      <c r="K16" s="6"/>
      <c r="M16" s="5">
        <f t="shared" si="11"/>
        <v>34.42411058688514</v>
      </c>
      <c r="N16" s="1">
        <f t="shared" si="0"/>
        <v>14112.099244332492</v>
      </c>
      <c r="O16" s="5">
        <f t="shared" si="8"/>
        <v>62.455172064777344</v>
      </c>
      <c r="P16" s="1">
        <f t="shared" si="1"/>
        <v>7778.32241813602</v>
      </c>
      <c r="Q16" s="5">
        <f t="shared" si="9"/>
        <v>98.24409088841378</v>
      </c>
      <c r="R16" s="1">
        <f t="shared" si="2"/>
        <v>4944.790680100756</v>
      </c>
      <c r="S16" s="5">
        <f t="shared" si="10"/>
        <v>138.78927125506075</v>
      </c>
      <c r="T16" s="1">
        <f t="shared" si="3"/>
        <v>3500.245088161209</v>
      </c>
      <c r="U16" s="5">
        <f t="shared" si="4"/>
        <v>174.87448178137652</v>
      </c>
      <c r="V16" s="1">
        <f t="shared" si="5"/>
        <v>2777.972292191436</v>
      </c>
      <c r="W16" s="5">
        <f t="shared" si="6"/>
        <v>210.69214672455004</v>
      </c>
      <c r="X16" s="1">
        <f t="shared" si="7"/>
        <v>2305.717002518892</v>
      </c>
    </row>
    <row r="17" spans="1:24" ht="12.75">
      <c r="A17">
        <v>2250</v>
      </c>
      <c r="B17" s="14">
        <v>410</v>
      </c>
      <c r="C17" s="9">
        <f t="shared" si="12"/>
        <v>96.555</v>
      </c>
      <c r="D17" s="1">
        <f t="shared" si="13"/>
        <v>131.31480000000002</v>
      </c>
      <c r="F17" s="6"/>
      <c r="G17" s="6"/>
      <c r="H17" s="6"/>
      <c r="I17" s="6"/>
      <c r="J17" s="6"/>
      <c r="K17" s="6"/>
      <c r="M17" s="5">
        <f>B88</f>
        <v>36.71905129267749</v>
      </c>
      <c r="N17" s="1">
        <f t="shared" si="0"/>
        <v>13195.729163531681</v>
      </c>
      <c r="O17" s="5">
        <f>C88</f>
        <v>66.61885020242916</v>
      </c>
      <c r="P17" s="1">
        <f t="shared" si="1"/>
        <v>7273.236546828483</v>
      </c>
      <c r="Q17" s="5">
        <f>D88</f>
        <v>104.79369694764138</v>
      </c>
      <c r="R17" s="1">
        <f t="shared" si="2"/>
        <v>4623.700376198108</v>
      </c>
      <c r="S17" s="5">
        <f>E88</f>
        <v>148.04188933873147</v>
      </c>
      <c r="T17" s="1">
        <f t="shared" si="3"/>
        <v>3272.9564460728184</v>
      </c>
      <c r="U17" s="5">
        <f t="shared" si="4"/>
        <v>186.53278056680165</v>
      </c>
      <c r="V17" s="1">
        <f t="shared" si="5"/>
        <v>2597.5844810101735</v>
      </c>
      <c r="W17" s="5">
        <f t="shared" si="6"/>
        <v>224.73828983952006</v>
      </c>
      <c r="X17" s="1">
        <f t="shared" si="7"/>
        <v>2155.995119238444</v>
      </c>
    </row>
    <row r="18" spans="1:24" ht="12.75">
      <c r="A18">
        <v>2500</v>
      </c>
      <c r="B18" s="14">
        <v>410</v>
      </c>
      <c r="C18" s="9">
        <f t="shared" si="12"/>
        <v>107.28333333333333</v>
      </c>
      <c r="D18" s="1">
        <f t="shared" si="13"/>
        <v>145.90533333333335</v>
      </c>
      <c r="F18" s="6"/>
      <c r="G18" s="6"/>
      <c r="H18" s="6"/>
      <c r="I18" s="6"/>
      <c r="J18" s="6"/>
      <c r="K18" s="6"/>
      <c r="M18" s="5">
        <f>B89</f>
        <v>39.01399199846983</v>
      </c>
      <c r="N18" s="1">
        <f t="shared" si="0"/>
        <v>12279.359082730869</v>
      </c>
      <c r="O18" s="5">
        <f>C89</f>
        <v>70.78252834008097</v>
      </c>
      <c r="P18" s="1">
        <f t="shared" si="1"/>
        <v>6768.150675520951</v>
      </c>
      <c r="Q18" s="5">
        <f>D89</f>
        <v>111.34330300686896</v>
      </c>
      <c r="R18" s="1">
        <f t="shared" si="2"/>
        <v>4302.610072295462</v>
      </c>
      <c r="S18" s="5">
        <f>E89</f>
        <v>157.29450742240215</v>
      </c>
      <c r="T18" s="1">
        <f t="shared" si="3"/>
        <v>3045.6678039844287</v>
      </c>
      <c r="U18" s="5">
        <f t="shared" si="4"/>
        <v>198.19107935222672</v>
      </c>
      <c r="V18" s="1">
        <f t="shared" si="5"/>
        <v>2417.196669828911</v>
      </c>
      <c r="W18" s="5">
        <f t="shared" si="6"/>
        <v>238.78443295449006</v>
      </c>
      <c r="X18" s="1">
        <f t="shared" si="7"/>
        <v>2006.2732359579966</v>
      </c>
    </row>
    <row r="19" spans="1:24" ht="12.75">
      <c r="A19">
        <v>2750</v>
      </c>
      <c r="B19" s="14">
        <v>410</v>
      </c>
      <c r="C19" s="9">
        <f t="shared" si="12"/>
        <v>118.01166666666667</v>
      </c>
      <c r="D19" s="1">
        <f t="shared" si="13"/>
        <v>160.49586666666667</v>
      </c>
      <c r="M19" s="5">
        <f>B90</f>
        <v>41.30893270426217</v>
      </c>
      <c r="N19" s="1">
        <f t="shared" si="0"/>
        <v>11362.989001930058</v>
      </c>
      <c r="O19" s="5">
        <f>C90</f>
        <v>74.9462064777328</v>
      </c>
      <c r="P19" s="1">
        <f t="shared" si="1"/>
        <v>6263.064804213418</v>
      </c>
      <c r="Q19" s="5">
        <f>D90</f>
        <v>117.89290906609654</v>
      </c>
      <c r="R19" s="1">
        <f t="shared" si="2"/>
        <v>3981.5197683928154</v>
      </c>
      <c r="S19" s="5">
        <f>E90</f>
        <v>166.5471255060729</v>
      </c>
      <c r="T19" s="1">
        <f t="shared" si="3"/>
        <v>2818.3791618960386</v>
      </c>
      <c r="U19" s="5">
        <f t="shared" si="4"/>
        <v>209.84937813765183</v>
      </c>
      <c r="V19" s="1">
        <f t="shared" si="5"/>
        <v>2236.8088586476492</v>
      </c>
      <c r="W19" s="5">
        <f t="shared" si="6"/>
        <v>252.83057606946008</v>
      </c>
      <c r="X19" s="1">
        <f t="shared" si="7"/>
        <v>1856.551352677549</v>
      </c>
    </row>
    <row r="20" spans="1:4" ht="12.75">
      <c r="A20">
        <v>3000</v>
      </c>
      <c r="B20" s="14">
        <v>410</v>
      </c>
      <c r="C20" s="9">
        <f t="shared" si="12"/>
        <v>128.74</v>
      </c>
      <c r="D20" s="1">
        <f t="shared" si="13"/>
        <v>175.08640000000003</v>
      </c>
    </row>
    <row r="21" spans="1:4" ht="12.75">
      <c r="A21">
        <v>3250</v>
      </c>
      <c r="B21" s="14">
        <v>410</v>
      </c>
      <c r="C21" s="9">
        <f t="shared" si="12"/>
        <v>139.46833333333333</v>
      </c>
      <c r="D21" s="1">
        <f t="shared" si="13"/>
        <v>189.67693333333335</v>
      </c>
    </row>
    <row r="22" spans="1:7" ht="12.75">
      <c r="A22">
        <v>3500</v>
      </c>
      <c r="B22" s="14">
        <v>405</v>
      </c>
      <c r="C22" s="9">
        <f t="shared" si="12"/>
        <v>148.365</v>
      </c>
      <c r="D22" s="1">
        <f t="shared" si="13"/>
        <v>201.77640000000002</v>
      </c>
      <c r="G22" t="s">
        <v>47</v>
      </c>
    </row>
    <row r="23" spans="1:8" ht="12.75">
      <c r="A23">
        <v>3750</v>
      </c>
      <c r="B23" s="14">
        <v>385</v>
      </c>
      <c r="C23" s="9">
        <f t="shared" si="12"/>
        <v>151.1125</v>
      </c>
      <c r="D23" s="1">
        <f t="shared" si="13"/>
        <v>205.51300000000003</v>
      </c>
      <c r="G23" t="s">
        <v>48</v>
      </c>
      <c r="H23">
        <v>0.31075</v>
      </c>
    </row>
    <row r="24" spans="1:8" ht="12.75">
      <c r="A24">
        <v>4000</v>
      </c>
      <c r="B24" s="14">
        <v>360</v>
      </c>
      <c r="C24" s="9">
        <f t="shared" si="12"/>
        <v>150.72</v>
      </c>
      <c r="D24" s="1">
        <f t="shared" si="13"/>
        <v>204.97920000000002</v>
      </c>
      <c r="G24" t="s">
        <v>49</v>
      </c>
      <c r="H24">
        <v>0.3157</v>
      </c>
    </row>
    <row r="25" spans="1:8" ht="12.75">
      <c r="A25">
        <v>4250</v>
      </c>
      <c r="B25" s="14">
        <v>335</v>
      </c>
      <c r="C25" s="9">
        <f t="shared" si="12"/>
        <v>149.01916666666668</v>
      </c>
      <c r="D25" s="1">
        <f t="shared" si="13"/>
        <v>202.6660666666667</v>
      </c>
      <c r="G25" t="s">
        <v>50</v>
      </c>
      <c r="H25">
        <v>0.31715</v>
      </c>
    </row>
    <row r="26" spans="1:4" ht="12.75">
      <c r="A26">
        <v>4500</v>
      </c>
      <c r="B26" s="14">
        <v>310</v>
      </c>
      <c r="C26" s="9">
        <f t="shared" si="12"/>
        <v>146.01</v>
      </c>
      <c r="D26" s="1">
        <f t="shared" si="13"/>
        <v>198.5736</v>
      </c>
    </row>
    <row r="27" spans="2:14" ht="12.75">
      <c r="B27" s="17"/>
      <c r="C27" s="9"/>
      <c r="D27" s="1"/>
      <c r="G27" t="s">
        <v>51</v>
      </c>
      <c r="M27" s="5"/>
      <c r="N27" s="1"/>
    </row>
    <row r="28" spans="2:13" ht="12.75">
      <c r="B28" s="17"/>
      <c r="C28" s="9"/>
      <c r="D28" s="1"/>
      <c r="G28" t="s">
        <v>52</v>
      </c>
      <c r="H28">
        <v>0.3007</v>
      </c>
      <c r="M28" s="2"/>
    </row>
    <row r="29" spans="2:13" ht="12.75">
      <c r="B29" s="17"/>
      <c r="C29" s="9"/>
      <c r="D29" s="1"/>
      <c r="G29" t="s">
        <v>53</v>
      </c>
      <c r="H29">
        <v>0.29095</v>
      </c>
      <c r="M29" s="2"/>
    </row>
    <row r="30" spans="2:4" ht="12.75">
      <c r="B30" s="17"/>
      <c r="C30" s="9"/>
      <c r="D30" s="1"/>
    </row>
    <row r="31" spans="2:17" ht="12.75">
      <c r="B31" s="17"/>
      <c r="C31" s="9"/>
      <c r="D31" s="1"/>
      <c r="O31" s="9"/>
      <c r="Q31" s="15"/>
    </row>
    <row r="32" spans="2:17" ht="12.75">
      <c r="B32" s="17"/>
      <c r="C32" s="9"/>
      <c r="D32" s="1"/>
      <c r="O32" s="9"/>
      <c r="Q32" s="15"/>
    </row>
    <row r="33" spans="2:17" ht="12.75">
      <c r="B33" s="17"/>
      <c r="C33" s="9"/>
      <c r="D33" s="1"/>
      <c r="O33" s="9"/>
      <c r="Q33" s="15"/>
    </row>
    <row r="34" spans="2:17" ht="12.75">
      <c r="B34" s="18"/>
      <c r="C34" s="9"/>
      <c r="D34" s="1"/>
      <c r="O34" s="9"/>
      <c r="Q34" s="15"/>
    </row>
    <row r="35" spans="15:17" ht="12.75">
      <c r="O35" s="9"/>
      <c r="Q35" s="15"/>
    </row>
    <row r="36" spans="1:17" ht="12.75">
      <c r="A36" s="11"/>
      <c r="B36" s="11"/>
      <c r="C36" s="11"/>
      <c r="D36" s="11"/>
      <c r="E36" s="11"/>
      <c r="O36" s="9"/>
      <c r="Q36" s="15"/>
    </row>
    <row r="37" spans="1:17" ht="12.75">
      <c r="A37" s="11"/>
      <c r="B37" s="11"/>
      <c r="C37" s="11"/>
      <c r="D37" s="11"/>
      <c r="E37" s="11"/>
      <c r="F37" s="11"/>
      <c r="O37" s="9"/>
      <c r="Q37" s="15"/>
    </row>
    <row r="38" spans="1:17" ht="12.75">
      <c r="A38" s="11"/>
      <c r="B38" s="11"/>
      <c r="C38" s="11"/>
      <c r="D38" s="11"/>
      <c r="E38" s="11"/>
      <c r="F38" s="11"/>
      <c r="O38" s="9"/>
      <c r="Q38" s="15"/>
    </row>
    <row r="39" spans="1:17" ht="12.75">
      <c r="A39" s="11"/>
      <c r="B39" s="11"/>
      <c r="C39" s="11"/>
      <c r="D39" s="11"/>
      <c r="E39" s="11"/>
      <c r="F39" s="11"/>
      <c r="O39" s="9"/>
      <c r="Q39" s="15"/>
    </row>
    <row r="40" spans="1:17" ht="12.75">
      <c r="A40" s="11"/>
      <c r="B40" s="11"/>
      <c r="C40" s="11"/>
      <c r="D40" s="11"/>
      <c r="E40" s="11"/>
      <c r="F40" s="11"/>
      <c r="O40" s="9"/>
      <c r="Q40" s="15"/>
    </row>
    <row r="41" spans="6:17" ht="12.75">
      <c r="F41" s="11"/>
      <c r="O41" s="9"/>
      <c r="Q41" s="15"/>
    </row>
    <row r="42" spans="15:17" ht="12.75">
      <c r="O42" s="9"/>
      <c r="Q42" s="15"/>
    </row>
    <row r="43" spans="15:17" ht="12.75">
      <c r="O43" s="9"/>
      <c r="Q43" s="15"/>
    </row>
    <row r="44" spans="15:17" ht="12.75">
      <c r="O44" s="9"/>
      <c r="Q44" s="15"/>
    </row>
    <row r="45" spans="15:17" ht="12.75">
      <c r="O45" s="9"/>
      <c r="Q45" s="15"/>
    </row>
    <row r="46" spans="15:17" ht="12.75">
      <c r="O46" s="9"/>
      <c r="Q46" s="15"/>
    </row>
    <row r="47" spans="15:17" ht="12.75">
      <c r="O47" s="9"/>
      <c r="Q47" s="15"/>
    </row>
    <row r="48" spans="15:17" ht="12.75">
      <c r="O48" s="9"/>
      <c r="Q48" s="15"/>
    </row>
    <row r="49" spans="15:17" ht="12.75">
      <c r="O49" s="9"/>
      <c r="Q49" s="15"/>
    </row>
    <row r="50" spans="15:17" ht="12.75">
      <c r="O50" s="9"/>
      <c r="Q50" s="15"/>
    </row>
    <row r="51" spans="15:17" ht="12.75">
      <c r="O51" s="9"/>
      <c r="Q51" s="15"/>
    </row>
    <row r="52" spans="15:17" ht="12.75">
      <c r="O52" s="9"/>
      <c r="Q52" s="15"/>
    </row>
    <row r="53" ht="12.75">
      <c r="Q53" s="16"/>
    </row>
    <row r="73" ht="12.75">
      <c r="B73" t="s">
        <v>14</v>
      </c>
    </row>
    <row r="74" spans="1:8" ht="12.75">
      <c r="A74" t="s">
        <v>0</v>
      </c>
      <c r="B74" t="s">
        <v>4</v>
      </c>
      <c r="C74" t="s">
        <v>5</v>
      </c>
      <c r="D74" t="s">
        <v>13</v>
      </c>
      <c r="E74" t="s">
        <v>7</v>
      </c>
      <c r="F74" t="s">
        <v>8</v>
      </c>
      <c r="G74" t="s">
        <v>61</v>
      </c>
      <c r="H74" t="s">
        <v>9</v>
      </c>
    </row>
    <row r="76" spans="1:8" ht="12.75">
      <c r="A76">
        <v>1000</v>
      </c>
      <c r="B76" s="5">
        <f aca="true" t="shared" si="14" ref="B76:H76">$A76/60/B$8*$B$1*3.6</f>
        <v>9.179762823169373</v>
      </c>
      <c r="C76" s="5">
        <f t="shared" si="14"/>
        <v>16.65471255060729</v>
      </c>
      <c r="D76" s="5">
        <f t="shared" si="14"/>
        <v>26.198424236910345</v>
      </c>
      <c r="E76" s="5">
        <f t="shared" si="14"/>
        <v>37.010472334682866</v>
      </c>
      <c r="F76" s="5">
        <f t="shared" si="14"/>
        <v>46.63319514170041</v>
      </c>
      <c r="G76" s="5">
        <f t="shared" si="14"/>
        <v>56.184572459880016</v>
      </c>
      <c r="H76" s="5">
        <f t="shared" si="14"/>
        <v>9.879914224936527</v>
      </c>
    </row>
    <row r="77" spans="1:8" ht="12.75">
      <c r="A77">
        <v>1250</v>
      </c>
      <c r="B77" s="5">
        <f aca="true" t="shared" si="15" ref="B77:B90">$A77/60/B$8*$B$1*3.6</f>
        <v>11.474703528961715</v>
      </c>
      <c r="C77" s="5">
        <f aca="true" t="shared" si="16" ref="C77:C90">$A77/60/C$8*$B$1*3.6</f>
        <v>20.81839068825911</v>
      </c>
      <c r="D77" s="5">
        <f aca="true" t="shared" si="17" ref="D77:H90">$A77/60/D$8*$B$1*3.6</f>
        <v>32.74803029613792</v>
      </c>
      <c r="E77" s="5">
        <f t="shared" si="17"/>
        <v>46.26309041835358</v>
      </c>
      <c r="F77" s="5">
        <f t="shared" si="17"/>
        <v>58.29149392712551</v>
      </c>
      <c r="G77" s="5">
        <f t="shared" si="17"/>
        <v>70.23071557485001</v>
      </c>
      <c r="H77" s="5">
        <f t="shared" si="17"/>
        <v>12.34989278117066</v>
      </c>
    </row>
    <row r="78" spans="1:8" ht="12.75">
      <c r="A78">
        <v>1500</v>
      </c>
      <c r="B78" s="5">
        <f t="shared" si="15"/>
        <v>13.769644234754058</v>
      </c>
      <c r="C78" s="5">
        <f t="shared" si="16"/>
        <v>24.982068825910932</v>
      </c>
      <c r="D78" s="5">
        <f t="shared" si="17"/>
        <v>39.29763635536551</v>
      </c>
      <c r="E78" s="5">
        <f t="shared" si="17"/>
        <v>55.51570850202429</v>
      </c>
      <c r="F78" s="5">
        <f t="shared" si="17"/>
        <v>69.94979271255062</v>
      </c>
      <c r="G78" s="5">
        <f t="shared" si="17"/>
        <v>84.27685868982003</v>
      </c>
      <c r="H78" s="5">
        <f t="shared" si="17"/>
        <v>14.819871337404793</v>
      </c>
    </row>
    <row r="79" spans="1:8" ht="12.75">
      <c r="A79">
        <v>1750</v>
      </c>
      <c r="B79" s="5">
        <f t="shared" si="15"/>
        <v>16.0645849405464</v>
      </c>
      <c r="C79" s="5">
        <f t="shared" si="16"/>
        <v>29.14574696356276</v>
      </c>
      <c r="D79" s="5">
        <f t="shared" si="17"/>
        <v>45.847242414593104</v>
      </c>
      <c r="E79" s="5">
        <f t="shared" si="17"/>
        <v>64.76832658569501</v>
      </c>
      <c r="F79" s="5">
        <f t="shared" si="17"/>
        <v>81.60809149797572</v>
      </c>
      <c r="G79" s="5">
        <f t="shared" si="17"/>
        <v>98.32300180479002</v>
      </c>
      <c r="H79" s="5">
        <f t="shared" si="17"/>
        <v>17.289849893638927</v>
      </c>
    </row>
    <row r="80" spans="1:8" ht="12.75">
      <c r="A80">
        <v>2000</v>
      </c>
      <c r="B80" s="5">
        <f t="shared" si="15"/>
        <v>18.359525646338746</v>
      </c>
      <c r="C80" s="5">
        <f t="shared" si="16"/>
        <v>33.30942510121458</v>
      </c>
      <c r="D80" s="5">
        <f t="shared" si="17"/>
        <v>52.39684847382069</v>
      </c>
      <c r="E80" s="5">
        <f t="shared" si="17"/>
        <v>74.02094466936573</v>
      </c>
      <c r="F80" s="5">
        <f t="shared" si="17"/>
        <v>93.26639028340082</v>
      </c>
      <c r="G80" s="5">
        <f t="shared" si="17"/>
        <v>112.36914491976003</v>
      </c>
      <c r="H80" s="5">
        <f t="shared" si="17"/>
        <v>19.759828449873055</v>
      </c>
    </row>
    <row r="81" spans="1:8" ht="12.75">
      <c r="A81">
        <v>2250</v>
      </c>
      <c r="B81" s="5">
        <f t="shared" si="15"/>
        <v>20.654466352131085</v>
      </c>
      <c r="C81" s="5">
        <f t="shared" si="16"/>
        <v>37.4731032388664</v>
      </c>
      <c r="D81" s="5">
        <f t="shared" si="17"/>
        <v>58.94645453304827</v>
      </c>
      <c r="E81" s="5">
        <f t="shared" si="17"/>
        <v>83.27356275303644</v>
      </c>
      <c r="F81" s="5">
        <f t="shared" si="17"/>
        <v>104.92468906882591</v>
      </c>
      <c r="G81" s="5">
        <f t="shared" si="17"/>
        <v>126.41528803473004</v>
      </c>
      <c r="H81" s="5">
        <f t="shared" si="17"/>
        <v>22.229807006107187</v>
      </c>
    </row>
    <row r="82" spans="1:8" ht="12.75">
      <c r="A82">
        <v>2500</v>
      </c>
      <c r="B82" s="5">
        <f t="shared" si="15"/>
        <v>22.94940705792343</v>
      </c>
      <c r="C82" s="5">
        <f t="shared" si="16"/>
        <v>41.63678137651822</v>
      </c>
      <c r="D82" s="5">
        <f t="shared" si="17"/>
        <v>65.49606059227584</v>
      </c>
      <c r="E82" s="5">
        <f t="shared" si="17"/>
        <v>92.52618083670716</v>
      </c>
      <c r="F82" s="5">
        <f t="shared" si="17"/>
        <v>116.58298785425102</v>
      </c>
      <c r="G82" s="5">
        <f t="shared" si="17"/>
        <v>140.46143114970002</v>
      </c>
      <c r="H82" s="5">
        <f t="shared" si="17"/>
        <v>24.69978556234132</v>
      </c>
    </row>
    <row r="83" spans="1:8" ht="12.75">
      <c r="A83">
        <v>2750</v>
      </c>
      <c r="B83" s="5">
        <f t="shared" si="15"/>
        <v>25.244347763715773</v>
      </c>
      <c r="C83" s="5">
        <f t="shared" si="16"/>
        <v>45.80045951417005</v>
      </c>
      <c r="D83" s="5">
        <f t="shared" si="17"/>
        <v>72.04566665150345</v>
      </c>
      <c r="E83" s="5">
        <f t="shared" si="17"/>
        <v>101.77879892037788</v>
      </c>
      <c r="F83" s="5">
        <f t="shared" si="17"/>
        <v>128.24128663967613</v>
      </c>
      <c r="G83" s="5">
        <f t="shared" si="17"/>
        <v>154.50757426467004</v>
      </c>
      <c r="H83" s="5">
        <f t="shared" si="17"/>
        <v>27.169764118575454</v>
      </c>
    </row>
    <row r="84" spans="1:8" ht="12.75">
      <c r="A84">
        <v>3000</v>
      </c>
      <c r="B84" s="5">
        <f t="shared" si="15"/>
        <v>27.539288469508115</v>
      </c>
      <c r="C84" s="5">
        <f t="shared" si="16"/>
        <v>49.964137651821865</v>
      </c>
      <c r="D84" s="5">
        <f t="shared" si="17"/>
        <v>78.59527271073102</v>
      </c>
      <c r="E84" s="5">
        <f t="shared" si="17"/>
        <v>111.03141700404858</v>
      </c>
      <c r="F84" s="5">
        <f t="shared" si="17"/>
        <v>139.89958542510124</v>
      </c>
      <c r="G84" s="5">
        <f t="shared" si="17"/>
        <v>168.55371737964006</v>
      </c>
      <c r="H84" s="5">
        <f t="shared" si="17"/>
        <v>29.639742674809586</v>
      </c>
    </row>
    <row r="85" spans="1:8" ht="12.75">
      <c r="A85">
        <v>3250</v>
      </c>
      <c r="B85" s="5">
        <f t="shared" si="15"/>
        <v>29.834229175300454</v>
      </c>
      <c r="C85" s="5">
        <f t="shared" si="16"/>
        <v>54.127815789473686</v>
      </c>
      <c r="D85" s="5">
        <f t="shared" si="17"/>
        <v>85.14487876995861</v>
      </c>
      <c r="E85" s="5">
        <f t="shared" si="17"/>
        <v>120.28403508771932</v>
      </c>
      <c r="F85" s="5">
        <f t="shared" si="17"/>
        <v>151.55788421052634</v>
      </c>
      <c r="G85" s="5">
        <f t="shared" si="17"/>
        <v>182.59986049461003</v>
      </c>
      <c r="H85" s="5">
        <f t="shared" si="17"/>
        <v>32.109721231043714</v>
      </c>
    </row>
    <row r="86" spans="1:8" ht="12.75">
      <c r="A86">
        <v>3500</v>
      </c>
      <c r="B86" s="5">
        <f t="shared" si="15"/>
        <v>32.1291698810928</v>
      </c>
      <c r="C86" s="5">
        <f t="shared" si="16"/>
        <v>58.29149392712552</v>
      </c>
      <c r="D86" s="5">
        <f t="shared" si="17"/>
        <v>91.69448482918621</v>
      </c>
      <c r="E86" s="5">
        <f t="shared" si="17"/>
        <v>129.53665317139001</v>
      </c>
      <c r="F86" s="5">
        <f t="shared" si="17"/>
        <v>163.21618299595144</v>
      </c>
      <c r="G86" s="5">
        <f t="shared" si="17"/>
        <v>196.64600360958005</v>
      </c>
      <c r="H86" s="5">
        <f t="shared" si="17"/>
        <v>34.57969978727785</v>
      </c>
    </row>
    <row r="87" spans="1:8" ht="12.75">
      <c r="A87">
        <v>3750</v>
      </c>
      <c r="B87" s="5">
        <f t="shared" si="15"/>
        <v>34.42411058688514</v>
      </c>
      <c r="C87" s="5">
        <f t="shared" si="16"/>
        <v>62.455172064777344</v>
      </c>
      <c r="D87" s="5">
        <f t="shared" si="17"/>
        <v>98.24409088841378</v>
      </c>
      <c r="E87" s="5">
        <f t="shared" si="17"/>
        <v>138.78927125506075</v>
      </c>
      <c r="F87" s="5">
        <f t="shared" si="17"/>
        <v>174.87448178137652</v>
      </c>
      <c r="G87" s="5">
        <f t="shared" si="17"/>
        <v>210.69214672455004</v>
      </c>
      <c r="H87" s="5">
        <f t="shared" si="17"/>
        <v>37.04967834351198</v>
      </c>
    </row>
    <row r="88" spans="1:8" ht="12.75">
      <c r="A88">
        <v>4000</v>
      </c>
      <c r="B88" s="5">
        <f t="shared" si="15"/>
        <v>36.71905129267749</v>
      </c>
      <c r="C88" s="5">
        <f t="shared" si="16"/>
        <v>66.61885020242916</v>
      </c>
      <c r="D88" s="5">
        <f t="shared" si="17"/>
        <v>104.79369694764138</v>
      </c>
      <c r="E88" s="5">
        <f t="shared" si="17"/>
        <v>148.04188933873147</v>
      </c>
      <c r="F88" s="5">
        <f t="shared" si="17"/>
        <v>186.53278056680165</v>
      </c>
      <c r="G88" s="5">
        <f t="shared" si="17"/>
        <v>224.73828983952006</v>
      </c>
      <c r="H88" s="5">
        <f t="shared" si="17"/>
        <v>39.51965689974611</v>
      </c>
    </row>
    <row r="89" spans="1:8" ht="12.75">
      <c r="A89">
        <v>4250</v>
      </c>
      <c r="B89" s="5">
        <f t="shared" si="15"/>
        <v>39.01399199846983</v>
      </c>
      <c r="C89" s="5">
        <f t="shared" si="16"/>
        <v>70.78252834008097</v>
      </c>
      <c r="D89" s="5">
        <f t="shared" si="17"/>
        <v>111.34330300686896</v>
      </c>
      <c r="E89" s="5">
        <f t="shared" si="17"/>
        <v>157.29450742240215</v>
      </c>
      <c r="F89" s="5">
        <f t="shared" si="17"/>
        <v>198.19107935222672</v>
      </c>
      <c r="G89" s="5">
        <f t="shared" si="17"/>
        <v>238.78443295449006</v>
      </c>
      <c r="H89" s="5">
        <f t="shared" si="17"/>
        <v>41.98963545598024</v>
      </c>
    </row>
    <row r="90" spans="1:8" ht="12.75">
      <c r="A90">
        <v>4500</v>
      </c>
      <c r="B90" s="5">
        <f t="shared" si="15"/>
        <v>41.30893270426217</v>
      </c>
      <c r="C90" s="5">
        <f t="shared" si="16"/>
        <v>74.9462064777328</v>
      </c>
      <c r="D90" s="5">
        <f t="shared" si="17"/>
        <v>117.89290906609654</v>
      </c>
      <c r="E90" s="5">
        <f t="shared" si="17"/>
        <v>166.5471255060729</v>
      </c>
      <c r="F90" s="5">
        <f t="shared" si="17"/>
        <v>209.84937813765183</v>
      </c>
      <c r="G90" s="5">
        <f t="shared" si="17"/>
        <v>252.83057606946008</v>
      </c>
      <c r="H90" s="5">
        <f t="shared" si="17"/>
        <v>44.459614012214374</v>
      </c>
    </row>
    <row r="91" spans="2:7" ht="12.75">
      <c r="B91" s="5"/>
      <c r="C91" s="5"/>
      <c r="D91" s="5"/>
      <c r="E91" s="5"/>
      <c r="F91" s="5"/>
      <c r="G91" s="5"/>
    </row>
    <row r="92" spans="2:7" ht="12.75">
      <c r="B92" s="5"/>
      <c r="C92" s="5"/>
      <c r="D92" s="5"/>
      <c r="E92" s="5"/>
      <c r="F92" s="5"/>
      <c r="G92" s="5"/>
    </row>
    <row r="93" spans="2:7" ht="12.75">
      <c r="B93" s="5"/>
      <c r="C93" s="5"/>
      <c r="D93" s="5"/>
      <c r="E93" s="5"/>
      <c r="F93" s="5"/>
      <c r="G93" s="5"/>
    </row>
    <row r="94" spans="2:7" ht="12.75">
      <c r="B94" s="5"/>
      <c r="C94" s="5"/>
      <c r="D94" s="5"/>
      <c r="E94" s="5"/>
      <c r="F94" s="5"/>
      <c r="G94" s="5"/>
    </row>
    <row r="95" spans="2:7" ht="12.75">
      <c r="B95" s="5"/>
      <c r="C95" s="5"/>
      <c r="D95" s="5"/>
      <c r="E95" s="5"/>
      <c r="F95" s="5"/>
      <c r="G95" s="5"/>
    </row>
    <row r="96" spans="2:7" ht="12.75">
      <c r="B96" s="5"/>
      <c r="C96" s="5"/>
      <c r="D96" s="5"/>
      <c r="E96" s="5"/>
      <c r="F96" s="5"/>
      <c r="G96" s="5"/>
    </row>
    <row r="97" spans="2:7" ht="12.75">
      <c r="B97" s="5"/>
      <c r="C97" s="5"/>
      <c r="D97" s="5"/>
      <c r="E97" s="5"/>
      <c r="F97" s="5"/>
      <c r="G97" s="5"/>
    </row>
    <row r="98" spans="2:7" ht="12.75">
      <c r="B98" s="5"/>
      <c r="C98" s="5"/>
      <c r="D98" s="5"/>
      <c r="E98" s="5"/>
      <c r="F98" s="5"/>
      <c r="G98" s="5"/>
    </row>
    <row r="99" spans="6:7" ht="12.75">
      <c r="F99" s="5"/>
      <c r="G99" s="5"/>
    </row>
    <row r="147" ht="12.75">
      <c r="B147" t="s">
        <v>54</v>
      </c>
    </row>
    <row r="148" spans="1:8" ht="12.75">
      <c r="A148" t="s">
        <v>0</v>
      </c>
      <c r="B148" t="s">
        <v>4</v>
      </c>
      <c r="C148" t="s">
        <v>5</v>
      </c>
      <c r="D148" t="s">
        <v>13</v>
      </c>
      <c r="E148" t="s">
        <v>7</v>
      </c>
      <c r="F148" t="s">
        <v>8</v>
      </c>
      <c r="G148" t="s">
        <v>61</v>
      </c>
      <c r="H148" t="s">
        <v>9</v>
      </c>
    </row>
    <row r="150" spans="1:8" ht="12.75">
      <c r="A150">
        <v>1000</v>
      </c>
      <c r="B150" s="1">
        <f>$B12*$B$7*$C$5</f>
        <v>3136.9</v>
      </c>
      <c r="C150" s="1">
        <f aca="true" t="shared" si="18" ref="C150:H150">$B12*C$7*$C$5</f>
        <v>1729.0000000000002</v>
      </c>
      <c r="D150" s="1">
        <f t="shared" si="18"/>
        <v>1099.15</v>
      </c>
      <c r="E150" s="1">
        <f t="shared" si="18"/>
        <v>778.0500000000001</v>
      </c>
      <c r="F150" s="1">
        <f t="shared" si="18"/>
        <v>617.5</v>
      </c>
      <c r="G150" s="1">
        <f t="shared" si="18"/>
        <v>512.5250000000001</v>
      </c>
      <c r="H150" s="1">
        <f t="shared" si="18"/>
        <v>2914.6000000000004</v>
      </c>
    </row>
    <row r="151" spans="1:8" ht="12.75">
      <c r="A151">
        <v>1250</v>
      </c>
      <c r="B151" s="1">
        <f aca="true" t="shared" si="19" ref="B151:B164">$B13*$B$7*$C$5</f>
        <v>4391.660000000001</v>
      </c>
      <c r="C151" s="1">
        <f aca="true" t="shared" si="20" ref="C151:F164">$B13*C$7*$C$5</f>
        <v>2420.6</v>
      </c>
      <c r="D151" s="1">
        <f t="shared" si="20"/>
        <v>1538.8100000000002</v>
      </c>
      <c r="E151" s="1">
        <f t="shared" si="20"/>
        <v>1089.27</v>
      </c>
      <c r="F151" s="1">
        <f t="shared" si="20"/>
        <v>864.5000000000001</v>
      </c>
      <c r="G151" s="1">
        <f aca="true" t="shared" si="21" ref="G151:H164">$B13*G$7*$C$5</f>
        <v>717.5350000000001</v>
      </c>
      <c r="H151" s="1">
        <f t="shared" si="21"/>
        <v>4080.4400000000005</v>
      </c>
    </row>
    <row r="152" spans="1:8" ht="12.75">
      <c r="A152">
        <v>1500</v>
      </c>
      <c r="B152" s="1">
        <f t="shared" si="19"/>
        <v>5144.5160000000005</v>
      </c>
      <c r="C152" s="1">
        <f t="shared" si="20"/>
        <v>2835.5600000000004</v>
      </c>
      <c r="D152" s="1">
        <f t="shared" si="20"/>
        <v>1802.606</v>
      </c>
      <c r="E152" s="1">
        <f t="shared" si="20"/>
        <v>1276.0020000000002</v>
      </c>
      <c r="F152" s="1">
        <f t="shared" si="20"/>
        <v>1012.7</v>
      </c>
      <c r="G152" s="1">
        <f t="shared" si="21"/>
        <v>840.541</v>
      </c>
      <c r="H152" s="1">
        <f t="shared" si="21"/>
        <v>4779.9439999999995</v>
      </c>
    </row>
    <row r="153" spans="1:8" ht="12.75">
      <c r="A153">
        <v>1750</v>
      </c>
      <c r="B153" s="1">
        <f t="shared" si="19"/>
        <v>5144.5160000000005</v>
      </c>
      <c r="C153" s="1">
        <f t="shared" si="20"/>
        <v>2835.5600000000004</v>
      </c>
      <c r="D153" s="1">
        <f t="shared" si="20"/>
        <v>1802.606</v>
      </c>
      <c r="E153" s="1">
        <f t="shared" si="20"/>
        <v>1276.0020000000002</v>
      </c>
      <c r="F153" s="1">
        <f t="shared" si="20"/>
        <v>1012.7</v>
      </c>
      <c r="G153" s="1">
        <f t="shared" si="21"/>
        <v>840.541</v>
      </c>
      <c r="H153" s="1">
        <f t="shared" si="21"/>
        <v>4779.9439999999995</v>
      </c>
    </row>
    <row r="154" spans="1:8" ht="12.75">
      <c r="A154">
        <v>2000</v>
      </c>
      <c r="B154" s="1">
        <f t="shared" si="19"/>
        <v>5144.5160000000005</v>
      </c>
      <c r="C154" s="1">
        <f t="shared" si="20"/>
        <v>2835.5600000000004</v>
      </c>
      <c r="D154" s="1">
        <f t="shared" si="20"/>
        <v>1802.606</v>
      </c>
      <c r="E154" s="1">
        <f t="shared" si="20"/>
        <v>1276.0020000000002</v>
      </c>
      <c r="F154" s="1">
        <f t="shared" si="20"/>
        <v>1012.7</v>
      </c>
      <c r="G154" s="1">
        <f t="shared" si="21"/>
        <v>840.541</v>
      </c>
      <c r="H154" s="1">
        <f t="shared" si="21"/>
        <v>4779.9439999999995</v>
      </c>
    </row>
    <row r="155" spans="1:8" ht="12.75">
      <c r="A155">
        <v>2250</v>
      </c>
      <c r="B155" s="1">
        <f t="shared" si="19"/>
        <v>5144.5160000000005</v>
      </c>
      <c r="C155" s="1">
        <f t="shared" si="20"/>
        <v>2835.5600000000004</v>
      </c>
      <c r="D155" s="1">
        <f t="shared" si="20"/>
        <v>1802.606</v>
      </c>
      <c r="E155" s="1">
        <f t="shared" si="20"/>
        <v>1276.0020000000002</v>
      </c>
      <c r="F155" s="1">
        <f t="shared" si="20"/>
        <v>1012.7</v>
      </c>
      <c r="G155" s="1">
        <f t="shared" si="21"/>
        <v>840.541</v>
      </c>
      <c r="H155" s="1">
        <f t="shared" si="21"/>
        <v>4779.9439999999995</v>
      </c>
    </row>
    <row r="156" spans="1:8" ht="12.75">
      <c r="A156">
        <v>2500</v>
      </c>
      <c r="B156" s="1">
        <f t="shared" si="19"/>
        <v>5144.5160000000005</v>
      </c>
      <c r="C156" s="1">
        <f t="shared" si="20"/>
        <v>2835.5600000000004</v>
      </c>
      <c r="D156" s="1">
        <f t="shared" si="20"/>
        <v>1802.606</v>
      </c>
      <c r="E156" s="1">
        <f t="shared" si="20"/>
        <v>1276.0020000000002</v>
      </c>
      <c r="F156" s="1">
        <f t="shared" si="20"/>
        <v>1012.7</v>
      </c>
      <c r="G156" s="1">
        <f t="shared" si="21"/>
        <v>840.541</v>
      </c>
      <c r="H156" s="1">
        <f t="shared" si="21"/>
        <v>4779.9439999999995</v>
      </c>
    </row>
    <row r="157" spans="1:8" ht="12.75">
      <c r="A157">
        <v>2750</v>
      </c>
      <c r="B157" s="1">
        <f t="shared" si="19"/>
        <v>5144.5160000000005</v>
      </c>
      <c r="C157" s="1">
        <f t="shared" si="20"/>
        <v>2835.5600000000004</v>
      </c>
      <c r="D157" s="1">
        <f t="shared" si="20"/>
        <v>1802.606</v>
      </c>
      <c r="E157" s="1">
        <f t="shared" si="20"/>
        <v>1276.0020000000002</v>
      </c>
      <c r="F157" s="1">
        <f t="shared" si="20"/>
        <v>1012.7</v>
      </c>
      <c r="G157" s="1">
        <f t="shared" si="21"/>
        <v>840.541</v>
      </c>
      <c r="H157" s="1">
        <f t="shared" si="21"/>
        <v>4779.9439999999995</v>
      </c>
    </row>
    <row r="158" spans="1:8" ht="12.75">
      <c r="A158">
        <v>3000</v>
      </c>
      <c r="B158" s="1">
        <f t="shared" si="19"/>
        <v>5144.5160000000005</v>
      </c>
      <c r="C158" s="1">
        <f t="shared" si="20"/>
        <v>2835.5600000000004</v>
      </c>
      <c r="D158" s="1">
        <f t="shared" si="20"/>
        <v>1802.606</v>
      </c>
      <c r="E158" s="1">
        <f t="shared" si="20"/>
        <v>1276.0020000000002</v>
      </c>
      <c r="F158" s="1">
        <f t="shared" si="20"/>
        <v>1012.7</v>
      </c>
      <c r="G158" s="1">
        <f t="shared" si="21"/>
        <v>840.541</v>
      </c>
      <c r="H158" s="1">
        <f t="shared" si="21"/>
        <v>4779.9439999999995</v>
      </c>
    </row>
    <row r="159" spans="1:8" ht="12.75">
      <c r="A159">
        <v>3250</v>
      </c>
      <c r="B159" s="1">
        <f t="shared" si="19"/>
        <v>5144.5160000000005</v>
      </c>
      <c r="C159" s="1">
        <f t="shared" si="20"/>
        <v>2835.5600000000004</v>
      </c>
      <c r="D159" s="1">
        <f t="shared" si="20"/>
        <v>1802.606</v>
      </c>
      <c r="E159" s="1">
        <f t="shared" si="20"/>
        <v>1276.0020000000002</v>
      </c>
      <c r="F159" s="1">
        <f t="shared" si="20"/>
        <v>1012.7</v>
      </c>
      <c r="G159" s="1">
        <f t="shared" si="21"/>
        <v>840.541</v>
      </c>
      <c r="H159" s="1">
        <f t="shared" si="21"/>
        <v>4779.9439999999995</v>
      </c>
    </row>
    <row r="160" spans="1:8" ht="12.75">
      <c r="A160">
        <v>3500</v>
      </c>
      <c r="B160" s="1">
        <f t="shared" si="19"/>
        <v>5081.778</v>
      </c>
      <c r="C160" s="1">
        <f t="shared" si="20"/>
        <v>2800.98</v>
      </c>
      <c r="D160" s="1">
        <f t="shared" si="20"/>
        <v>1780.623</v>
      </c>
      <c r="E160" s="1">
        <f t="shared" si="20"/>
        <v>1260.441</v>
      </c>
      <c r="F160" s="1">
        <f t="shared" si="20"/>
        <v>1000.35</v>
      </c>
      <c r="G160" s="1">
        <f t="shared" si="21"/>
        <v>830.2905000000001</v>
      </c>
      <c r="H160" s="1">
        <f t="shared" si="21"/>
        <v>4721.652</v>
      </c>
    </row>
    <row r="161" spans="1:8" ht="12.75">
      <c r="A161">
        <v>3750</v>
      </c>
      <c r="B161" s="1">
        <f t="shared" si="19"/>
        <v>4830.826</v>
      </c>
      <c r="C161" s="1">
        <f t="shared" si="20"/>
        <v>2662.6600000000003</v>
      </c>
      <c r="D161" s="1">
        <f t="shared" si="20"/>
        <v>1692.691</v>
      </c>
      <c r="E161" s="1">
        <f t="shared" si="20"/>
        <v>1198.1970000000001</v>
      </c>
      <c r="F161" s="1">
        <f t="shared" si="20"/>
        <v>950.95</v>
      </c>
      <c r="G161" s="1">
        <f t="shared" si="21"/>
        <v>789.2885000000001</v>
      </c>
      <c r="H161" s="1">
        <f t="shared" si="21"/>
        <v>4488.4839999999995</v>
      </c>
    </row>
    <row r="162" spans="1:8" ht="12.75">
      <c r="A162">
        <v>4000</v>
      </c>
      <c r="B162" s="1">
        <f t="shared" si="19"/>
        <v>4517.136</v>
      </c>
      <c r="C162" s="1">
        <f t="shared" si="20"/>
        <v>2489.7599999999998</v>
      </c>
      <c r="D162" s="1">
        <f t="shared" si="20"/>
        <v>1582.776</v>
      </c>
      <c r="E162" s="1">
        <f t="shared" si="20"/>
        <v>1120.392</v>
      </c>
      <c r="F162" s="1">
        <f t="shared" si="20"/>
        <v>889.2</v>
      </c>
      <c r="G162" s="1">
        <f t="shared" si="21"/>
        <v>738.0360000000001</v>
      </c>
      <c r="H162" s="1">
        <f t="shared" si="21"/>
        <v>4197.023999999999</v>
      </c>
    </row>
    <row r="163" spans="1:8" ht="12.75">
      <c r="A163">
        <v>4250</v>
      </c>
      <c r="B163" s="1">
        <f t="shared" si="19"/>
        <v>4203.446</v>
      </c>
      <c r="C163" s="1">
        <f t="shared" si="20"/>
        <v>2316.86</v>
      </c>
      <c r="D163" s="1">
        <f t="shared" si="20"/>
        <v>1472.861</v>
      </c>
      <c r="E163" s="1">
        <f t="shared" si="20"/>
        <v>1042.5870000000002</v>
      </c>
      <c r="F163" s="1">
        <f t="shared" si="20"/>
        <v>827.45</v>
      </c>
      <c r="G163" s="1">
        <f t="shared" si="21"/>
        <v>686.7835000000001</v>
      </c>
      <c r="H163" s="1">
        <f t="shared" si="21"/>
        <v>3905.564</v>
      </c>
    </row>
    <row r="164" spans="1:8" ht="12.75">
      <c r="A164">
        <v>4500</v>
      </c>
      <c r="B164" s="1">
        <f t="shared" si="19"/>
        <v>3889.7560000000003</v>
      </c>
      <c r="C164" s="1">
        <f t="shared" si="20"/>
        <v>2143.96</v>
      </c>
      <c r="D164" s="1">
        <f t="shared" si="20"/>
        <v>1362.946</v>
      </c>
      <c r="E164" s="1">
        <f t="shared" si="20"/>
        <v>964.7820000000002</v>
      </c>
      <c r="F164" s="1">
        <f t="shared" si="20"/>
        <v>765.7</v>
      </c>
      <c r="G164" s="1">
        <f t="shared" si="21"/>
        <v>635.5310000000001</v>
      </c>
      <c r="H164" s="1">
        <f t="shared" si="21"/>
        <v>3614.104</v>
      </c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215" ht="12.75">
      <c r="H215" s="3"/>
    </row>
    <row r="216" ht="12.75">
      <c r="H216" s="3"/>
    </row>
    <row r="217" ht="12.75">
      <c r="H217" s="3"/>
    </row>
    <row r="218" ht="12.75">
      <c r="H218" s="3"/>
    </row>
    <row r="219" ht="12.75">
      <c r="H219" s="3"/>
    </row>
    <row r="222" spans="1:3" ht="12.75">
      <c r="A222" t="s">
        <v>15</v>
      </c>
      <c r="B222" s="8">
        <v>2.06</v>
      </c>
      <c r="C222" s="7">
        <v>2.06</v>
      </c>
    </row>
    <row r="223" spans="1:3" ht="15.75">
      <c r="A223" t="s">
        <v>16</v>
      </c>
      <c r="B223" s="8">
        <v>0.32</v>
      </c>
      <c r="C223" s="7">
        <v>0.32</v>
      </c>
    </row>
    <row r="224" spans="1:3" ht="12.75">
      <c r="A224" s="4" t="s">
        <v>37</v>
      </c>
      <c r="B224" s="8">
        <v>1.155</v>
      </c>
      <c r="C224" s="7">
        <v>1.155</v>
      </c>
    </row>
    <row r="225" spans="2:8" ht="12.75">
      <c r="B225" t="s">
        <v>28</v>
      </c>
      <c r="H225" t="s">
        <v>22</v>
      </c>
    </row>
    <row r="226" spans="1:9" ht="15.75">
      <c r="A226" t="s">
        <v>17</v>
      </c>
      <c r="B226" t="s">
        <v>18</v>
      </c>
      <c r="C226" t="s">
        <v>24</v>
      </c>
      <c r="D226" t="s">
        <v>36</v>
      </c>
      <c r="F226" t="s">
        <v>26</v>
      </c>
      <c r="G226" t="s">
        <v>27</v>
      </c>
      <c r="I226" t="s">
        <v>25</v>
      </c>
    </row>
    <row r="227" spans="1:9" ht="12.75">
      <c r="A227">
        <v>0</v>
      </c>
      <c r="B227">
        <v>0</v>
      </c>
      <c r="C227">
        <v>0</v>
      </c>
      <c r="D227" s="1">
        <f>C227+$I$227+$I$235</f>
        <v>281.84130000000005</v>
      </c>
      <c r="F227" s="8">
        <v>0.017</v>
      </c>
      <c r="G227" s="8">
        <v>1690</v>
      </c>
      <c r="I227" s="1">
        <f>F227*G227*9.81*COS(G233/$F$231)</f>
        <v>281.84130000000005</v>
      </c>
    </row>
    <row r="228" spans="1:7" ht="12.75">
      <c r="A228">
        <v>10</v>
      </c>
      <c r="B228" s="1">
        <f aca="true" t="shared" si="22" ref="B228:B253">A228/3.6</f>
        <v>2.7777777777777777</v>
      </c>
      <c r="C228" s="1">
        <f aca="true" t="shared" si="23" ref="C228:C253">1/2*$B$224*$B$223*$B$222*B228^2</f>
        <v>2.9374074074074077</v>
      </c>
      <c r="D228" s="1">
        <f aca="true" t="shared" si="24" ref="D228:D253">C228+$I$227+$I$235</f>
        <v>284.77870740740747</v>
      </c>
      <c r="F228" s="7">
        <v>0.017</v>
      </c>
      <c r="G228" s="7">
        <v>1690</v>
      </c>
    </row>
    <row r="229" spans="1:4" ht="12.75">
      <c r="A229">
        <v>20</v>
      </c>
      <c r="B229" s="1">
        <f t="shared" si="22"/>
        <v>5.555555555555555</v>
      </c>
      <c r="C229" s="1">
        <f t="shared" si="23"/>
        <v>11.74962962962963</v>
      </c>
      <c r="D229" s="1">
        <f t="shared" si="24"/>
        <v>293.59092962962967</v>
      </c>
    </row>
    <row r="230" spans="1:4" ht="12.75">
      <c r="A230">
        <v>30</v>
      </c>
      <c r="B230" s="1">
        <f t="shared" si="22"/>
        <v>8.333333333333334</v>
      </c>
      <c r="C230" s="1">
        <f t="shared" si="23"/>
        <v>26.436666666666675</v>
      </c>
      <c r="D230" s="1">
        <f t="shared" si="24"/>
        <v>308.2779666666667</v>
      </c>
    </row>
    <row r="231" spans="1:8" ht="12.75">
      <c r="A231">
        <v>40</v>
      </c>
      <c r="B231" s="1">
        <f t="shared" si="22"/>
        <v>11.11111111111111</v>
      </c>
      <c r="C231" s="1">
        <f t="shared" si="23"/>
        <v>46.99851851851852</v>
      </c>
      <c r="D231" s="1">
        <f t="shared" si="24"/>
        <v>328.83981851851854</v>
      </c>
      <c r="F231">
        <v>57.29578</v>
      </c>
      <c r="H231" t="s">
        <v>40</v>
      </c>
    </row>
    <row r="232" spans="1:7" ht="12.75">
      <c r="A232">
        <v>50</v>
      </c>
      <c r="B232" s="1">
        <f t="shared" si="22"/>
        <v>13.88888888888889</v>
      </c>
      <c r="C232" s="1">
        <f t="shared" si="23"/>
        <v>73.43518518518519</v>
      </c>
      <c r="D232" s="1">
        <f t="shared" si="24"/>
        <v>355.27648518518527</v>
      </c>
      <c r="F232" t="s">
        <v>41</v>
      </c>
      <c r="G232" t="s">
        <v>42</v>
      </c>
    </row>
    <row r="233" spans="1:8" ht="12.75">
      <c r="A233">
        <v>60</v>
      </c>
      <c r="B233" s="1">
        <f t="shared" si="22"/>
        <v>16.666666666666668</v>
      </c>
      <c r="C233" s="1">
        <f t="shared" si="23"/>
        <v>105.7466666666667</v>
      </c>
      <c r="D233" s="1">
        <f t="shared" si="24"/>
        <v>387.5879666666667</v>
      </c>
      <c r="F233" s="8">
        <v>0</v>
      </c>
      <c r="G233">
        <f>ATAN(F233/100)*$F$231</f>
        <v>0</v>
      </c>
      <c r="H233">
        <f>COS(G233/$F$231)</f>
        <v>1</v>
      </c>
    </row>
    <row r="234" spans="1:9" ht="12.75">
      <c r="A234">
        <v>70</v>
      </c>
      <c r="B234" s="1">
        <f t="shared" si="22"/>
        <v>19.444444444444443</v>
      </c>
      <c r="C234" s="1">
        <f t="shared" si="23"/>
        <v>143.93296296296296</v>
      </c>
      <c r="D234" s="1">
        <f t="shared" si="24"/>
        <v>425.774262962963</v>
      </c>
      <c r="I234" t="s">
        <v>43</v>
      </c>
    </row>
    <row r="235" spans="1:9" ht="12.75">
      <c r="A235">
        <v>80</v>
      </c>
      <c r="B235" s="1">
        <f t="shared" si="22"/>
        <v>22.22222222222222</v>
      </c>
      <c r="C235" s="1">
        <f t="shared" si="23"/>
        <v>187.9940740740741</v>
      </c>
      <c r="D235" s="1">
        <f t="shared" si="24"/>
        <v>469.83537407407414</v>
      </c>
      <c r="I235">
        <f>G227*9.81*SIN(G233/$F$231)</f>
        <v>0</v>
      </c>
    </row>
    <row r="236" spans="1:4" ht="12.75">
      <c r="A236">
        <v>90</v>
      </c>
      <c r="B236" s="1">
        <f t="shared" si="22"/>
        <v>25</v>
      </c>
      <c r="C236" s="1">
        <f t="shared" si="23"/>
        <v>237.93</v>
      </c>
      <c r="D236" s="1">
        <f t="shared" si="24"/>
        <v>519.7713000000001</v>
      </c>
    </row>
    <row r="237" spans="1:4" ht="12.75">
      <c r="A237">
        <v>100</v>
      </c>
      <c r="B237" s="1">
        <f t="shared" si="22"/>
        <v>27.77777777777778</v>
      </c>
      <c r="C237" s="1">
        <f t="shared" si="23"/>
        <v>293.74074074074076</v>
      </c>
      <c r="D237" s="1">
        <f t="shared" si="24"/>
        <v>575.5820407407408</v>
      </c>
    </row>
    <row r="238" spans="1:4" ht="12.75">
      <c r="A238">
        <v>110</v>
      </c>
      <c r="B238" s="1">
        <f t="shared" si="22"/>
        <v>30.555555555555554</v>
      </c>
      <c r="C238" s="1">
        <f t="shared" si="23"/>
        <v>355.42629629629624</v>
      </c>
      <c r="D238" s="1">
        <f t="shared" si="24"/>
        <v>637.2675962962962</v>
      </c>
    </row>
    <row r="239" spans="1:4" ht="12.75">
      <c r="A239">
        <v>120</v>
      </c>
      <c r="B239" s="1">
        <f t="shared" si="22"/>
        <v>33.333333333333336</v>
      </c>
      <c r="C239" s="1">
        <f t="shared" si="23"/>
        <v>422.9866666666668</v>
      </c>
      <c r="D239" s="1">
        <f t="shared" si="24"/>
        <v>704.8279666666668</v>
      </c>
    </row>
    <row r="240" spans="1:4" ht="12.75">
      <c r="A240">
        <v>130</v>
      </c>
      <c r="B240" s="1">
        <f t="shared" si="22"/>
        <v>36.11111111111111</v>
      </c>
      <c r="C240" s="1">
        <f t="shared" si="23"/>
        <v>496.4218518518518</v>
      </c>
      <c r="D240" s="1">
        <f t="shared" si="24"/>
        <v>778.2631518518518</v>
      </c>
    </row>
    <row r="241" spans="1:4" ht="12.75">
      <c r="A241">
        <v>140</v>
      </c>
      <c r="B241" s="1">
        <f t="shared" si="22"/>
        <v>38.888888888888886</v>
      </c>
      <c r="C241" s="1">
        <f t="shared" si="23"/>
        <v>575.7318518518518</v>
      </c>
      <c r="D241" s="1">
        <f t="shared" si="24"/>
        <v>857.5731518518519</v>
      </c>
    </row>
    <row r="242" spans="1:4" ht="12.75">
      <c r="A242">
        <v>150</v>
      </c>
      <c r="B242" s="1">
        <f t="shared" si="22"/>
        <v>41.666666666666664</v>
      </c>
      <c r="C242" s="1">
        <f t="shared" si="23"/>
        <v>660.9166666666666</v>
      </c>
      <c r="D242" s="1">
        <f t="shared" si="24"/>
        <v>942.7579666666667</v>
      </c>
    </row>
    <row r="243" spans="1:4" ht="12.75">
      <c r="A243">
        <v>160</v>
      </c>
      <c r="B243" s="1">
        <f t="shared" si="22"/>
        <v>44.44444444444444</v>
      </c>
      <c r="C243" s="1">
        <f t="shared" si="23"/>
        <v>751.9762962962964</v>
      </c>
      <c r="D243" s="1">
        <f t="shared" si="24"/>
        <v>1033.8175962962964</v>
      </c>
    </row>
    <row r="244" spans="1:4" ht="12.75">
      <c r="A244">
        <v>170</v>
      </c>
      <c r="B244" s="1">
        <f t="shared" si="22"/>
        <v>47.22222222222222</v>
      </c>
      <c r="C244" s="1">
        <f t="shared" si="23"/>
        <v>848.9107407407407</v>
      </c>
      <c r="D244" s="1">
        <f t="shared" si="24"/>
        <v>1130.7520407407408</v>
      </c>
    </row>
    <row r="245" spans="1:4" ht="12.75">
      <c r="A245">
        <v>180</v>
      </c>
      <c r="B245" s="1">
        <f t="shared" si="22"/>
        <v>50</v>
      </c>
      <c r="C245" s="1">
        <f t="shared" si="23"/>
        <v>951.72</v>
      </c>
      <c r="D245" s="1">
        <f t="shared" si="24"/>
        <v>1233.5613</v>
      </c>
    </row>
    <row r="246" spans="1:4" ht="12.75">
      <c r="A246">
        <v>190</v>
      </c>
      <c r="B246" s="1">
        <f t="shared" si="22"/>
        <v>52.77777777777778</v>
      </c>
      <c r="C246" s="1">
        <f t="shared" si="23"/>
        <v>1060.404074074074</v>
      </c>
      <c r="D246" s="1">
        <f t="shared" si="24"/>
        <v>1342.245374074074</v>
      </c>
    </row>
    <row r="247" spans="1:4" ht="12.75">
      <c r="A247">
        <v>200</v>
      </c>
      <c r="B247" s="1">
        <f t="shared" si="22"/>
        <v>55.55555555555556</v>
      </c>
      <c r="C247" s="1">
        <f t="shared" si="23"/>
        <v>1174.962962962963</v>
      </c>
      <c r="D247" s="1">
        <f t="shared" si="24"/>
        <v>1456.804262962963</v>
      </c>
    </row>
    <row r="248" spans="1:4" ht="12.75">
      <c r="A248">
        <v>210</v>
      </c>
      <c r="B248" s="1">
        <f t="shared" si="22"/>
        <v>58.33333333333333</v>
      </c>
      <c r="C248" s="1">
        <f t="shared" si="23"/>
        <v>1295.3966666666665</v>
      </c>
      <c r="D248" s="1">
        <f>C248+$I$227+$I$235</f>
        <v>1577.2379666666666</v>
      </c>
    </row>
    <row r="249" spans="1:4" ht="12.75">
      <c r="A249">
        <v>220</v>
      </c>
      <c r="B249" s="1">
        <f t="shared" si="22"/>
        <v>61.11111111111111</v>
      </c>
      <c r="C249" s="1">
        <f t="shared" si="23"/>
        <v>1421.705185185185</v>
      </c>
      <c r="D249" s="1">
        <f t="shared" si="24"/>
        <v>1703.546485185185</v>
      </c>
    </row>
    <row r="250" spans="1:4" ht="12.75">
      <c r="A250">
        <v>230</v>
      </c>
      <c r="B250" s="1">
        <f t="shared" si="22"/>
        <v>63.888888888888886</v>
      </c>
      <c r="C250" s="1">
        <f t="shared" si="23"/>
        <v>1553.8885185185186</v>
      </c>
      <c r="D250" s="1">
        <f t="shared" si="24"/>
        <v>1835.7298185185186</v>
      </c>
    </row>
    <row r="251" spans="1:4" ht="12.75">
      <c r="A251">
        <v>240</v>
      </c>
      <c r="B251" s="1">
        <f t="shared" si="22"/>
        <v>66.66666666666667</v>
      </c>
      <c r="C251" s="1">
        <f t="shared" si="23"/>
        <v>1691.9466666666672</v>
      </c>
      <c r="D251" s="1">
        <f t="shared" si="24"/>
        <v>1973.7879666666672</v>
      </c>
    </row>
    <row r="252" spans="1:4" ht="12.75">
      <c r="A252">
        <v>250</v>
      </c>
      <c r="B252" s="1">
        <f t="shared" si="22"/>
        <v>69.44444444444444</v>
      </c>
      <c r="C252" s="1">
        <f t="shared" si="23"/>
        <v>1835.8796296296298</v>
      </c>
      <c r="D252" s="1">
        <f t="shared" si="24"/>
        <v>2117.7209296296296</v>
      </c>
    </row>
    <row r="253" spans="1:4" ht="12.75">
      <c r="A253">
        <v>260</v>
      </c>
      <c r="B253" s="1">
        <f t="shared" si="22"/>
        <v>72.22222222222221</v>
      </c>
      <c r="C253" s="1">
        <f t="shared" si="23"/>
        <v>1985.6874074074071</v>
      </c>
      <c r="D253" s="1">
        <f t="shared" si="24"/>
        <v>2267.528707407407</v>
      </c>
    </row>
    <row r="260" spans="1:4" ht="12.75">
      <c r="A260" t="s">
        <v>20</v>
      </c>
      <c r="D260" s="8">
        <v>0.95</v>
      </c>
    </row>
    <row r="261" spans="1:4" ht="12.75">
      <c r="A261" t="s">
        <v>21</v>
      </c>
      <c r="D261" s="8">
        <v>0.94</v>
      </c>
    </row>
    <row r="263" ht="12.75">
      <c r="E263" s="7" t="s">
        <v>38</v>
      </c>
    </row>
    <row r="264" ht="12.75">
      <c r="E264" s="7" t="s">
        <v>39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Donkey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Thomson</dc:creator>
  <cp:keywords/>
  <dc:description/>
  <cp:lastModifiedBy>Jan Henning Bruns</cp:lastModifiedBy>
  <dcterms:created xsi:type="dcterms:W3CDTF">2003-05-19T18:16:44Z</dcterms:created>
  <dcterms:modified xsi:type="dcterms:W3CDTF">2007-04-22T09:55:47Z</dcterms:modified>
  <cp:category/>
  <cp:version/>
  <cp:contentType/>
  <cp:contentStatus/>
</cp:coreProperties>
</file>